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C4A9A3E7-CD00-4E8E-A3D8-F64A73647D0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時間序列" sheetId="9" r:id="rId1"/>
    <sheet name="112年" sheetId="11" r:id="rId2"/>
    <sheet name="111年" sheetId="13" r:id="rId3"/>
    <sheet name="110年" sheetId="12" r:id="rId4"/>
    <sheet name="109年" sheetId="10" r:id="rId5"/>
    <sheet name="108年" sheetId="8" r:id="rId6"/>
    <sheet name="107年" sheetId="7" r:id="rId7"/>
    <sheet name="106年" sheetId="6" r:id="rId8"/>
    <sheet name="105年" sheetId="5" r:id="rId9"/>
    <sheet name="104年" sheetId="4" r:id="rId10"/>
    <sheet name="103年" sheetId="1" r:id="rId11"/>
    <sheet name="102年" sheetId="2" r:id="rId12"/>
  </sheets>
  <externalReferences>
    <externalReference r:id="rId13"/>
  </externalReferences>
  <definedNames>
    <definedName name="a">'[1]1月'!$A$7:$F$31</definedName>
    <definedName name="b">'[1]2月'!$A$7:$F$31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N">'[1]3月'!$A$7:$F$31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9" l="1"/>
  <c r="D5" i="9" s="1"/>
  <c r="F9" i="11"/>
  <c r="F8" i="11"/>
  <c r="H19" i="11"/>
  <c r="I19" i="11"/>
  <c r="I18" i="11"/>
  <c r="H18" i="11"/>
  <c r="H17" i="11"/>
  <c r="I17" i="11"/>
  <c r="H16" i="11"/>
  <c r="I16" i="11"/>
  <c r="H15" i="11"/>
  <c r="I15" i="11"/>
  <c r="H14" i="11"/>
  <c r="I14" i="11"/>
  <c r="H13" i="11"/>
  <c r="I13" i="11"/>
  <c r="H12" i="11"/>
  <c r="I12" i="11"/>
  <c r="H11" i="11"/>
  <c r="I11" i="11"/>
  <c r="H10" i="11"/>
  <c r="I10" i="11"/>
  <c r="H9" i="11"/>
  <c r="I9" i="11"/>
  <c r="H8" i="11"/>
  <c r="I8" i="11"/>
  <c r="F6" i="9"/>
  <c r="B6" i="9"/>
  <c r="D6" i="9" s="1"/>
  <c r="H19" i="13"/>
  <c r="E19" i="13" s="1"/>
  <c r="D19" i="13" s="1"/>
  <c r="F19" i="13"/>
  <c r="H18" i="13"/>
  <c r="F18" i="13"/>
  <c r="G18" i="13" s="1"/>
  <c r="E18" i="13"/>
  <c r="D18" i="13"/>
  <c r="H17" i="13"/>
  <c r="F17" i="13"/>
  <c r="G17" i="13" s="1"/>
  <c r="E17" i="13"/>
  <c r="D17" i="13"/>
  <c r="H16" i="13"/>
  <c r="E16" i="13" s="1"/>
  <c r="D16" i="13" s="1"/>
  <c r="F16" i="13"/>
  <c r="G16" i="13" s="1"/>
  <c r="F15" i="13"/>
  <c r="G15" i="13" s="1"/>
  <c r="E15" i="13"/>
  <c r="D15" i="13"/>
  <c r="I14" i="13"/>
  <c r="F14" i="13" s="1"/>
  <c r="H14" i="13"/>
  <c r="E14" i="13" s="1"/>
  <c r="D14" i="13" s="1"/>
  <c r="H13" i="13"/>
  <c r="F13" i="13"/>
  <c r="E13" i="13"/>
  <c r="D13" i="13"/>
  <c r="G13" i="13" s="1"/>
  <c r="H12" i="13"/>
  <c r="F12" i="13"/>
  <c r="E12" i="13"/>
  <c r="D12" i="13" s="1"/>
  <c r="I11" i="13"/>
  <c r="H11" i="13"/>
  <c r="F11" i="13"/>
  <c r="G11" i="13" s="1"/>
  <c r="E11" i="13"/>
  <c r="D11" i="13"/>
  <c r="H10" i="13"/>
  <c r="F10" i="13"/>
  <c r="G10" i="13" s="1"/>
  <c r="E10" i="13"/>
  <c r="D10" i="13"/>
  <c r="G9" i="13"/>
  <c r="F9" i="13"/>
  <c r="E9" i="13"/>
  <c r="D9" i="13"/>
  <c r="H8" i="13"/>
  <c r="F8" i="13"/>
  <c r="G8" i="13" s="1"/>
  <c r="E8" i="13"/>
  <c r="D8" i="13"/>
  <c r="S7" i="13"/>
  <c r="R7" i="13"/>
  <c r="Q7" i="13"/>
  <c r="P7" i="13"/>
  <c r="O7" i="13"/>
  <c r="N7" i="13"/>
  <c r="M7" i="13"/>
  <c r="L7" i="13"/>
  <c r="K7" i="13"/>
  <c r="J7" i="13"/>
  <c r="F5" i="9" l="1"/>
  <c r="G14" i="13"/>
  <c r="G12" i="13"/>
  <c r="G19" i="13"/>
  <c r="H7" i="13"/>
  <c r="E7" i="13" s="1"/>
  <c r="I7" i="13"/>
  <c r="F7" i="13" s="1"/>
  <c r="D7" i="13" l="1"/>
  <c r="G7" i="13" s="1"/>
  <c r="B7" i="9" l="1"/>
  <c r="F7" i="9" s="1"/>
  <c r="F19" i="12"/>
  <c r="E19" i="12"/>
  <c r="F18" i="12"/>
  <c r="G18" i="12" s="1"/>
  <c r="E18" i="12"/>
  <c r="D18" i="12"/>
  <c r="F17" i="12"/>
  <c r="G17" i="12" s="1"/>
  <c r="E17" i="12"/>
  <c r="D17" i="12"/>
  <c r="F16" i="12"/>
  <c r="D16" i="12" s="1"/>
  <c r="E16" i="12"/>
  <c r="F15" i="12"/>
  <c r="G15" i="12" s="1"/>
  <c r="E15" i="12"/>
  <c r="D15" i="12"/>
  <c r="F14" i="12"/>
  <c r="G14" i="12" s="1"/>
  <c r="E14" i="12"/>
  <c r="D14" i="12"/>
  <c r="F13" i="12"/>
  <c r="D13" i="12" s="1"/>
  <c r="E13" i="12"/>
  <c r="F12" i="12"/>
  <c r="G12" i="12" s="1"/>
  <c r="E12" i="12"/>
  <c r="D12" i="12"/>
  <c r="F11" i="12"/>
  <c r="G11" i="12" s="1"/>
  <c r="E11" i="12"/>
  <c r="D11" i="12"/>
  <c r="F10" i="12"/>
  <c r="D10" i="12" s="1"/>
  <c r="E10" i="12"/>
  <c r="F9" i="12"/>
  <c r="G9" i="12" s="1"/>
  <c r="E9" i="12"/>
  <c r="D9" i="12"/>
  <c r="F8" i="12"/>
  <c r="G8" i="12" s="1"/>
  <c r="E8" i="12"/>
  <c r="D8" i="12"/>
  <c r="S7" i="12"/>
  <c r="R7" i="12"/>
  <c r="Q7" i="12"/>
  <c r="P7" i="12"/>
  <c r="O7" i="12"/>
  <c r="N7" i="12"/>
  <c r="M7" i="12"/>
  <c r="L7" i="12"/>
  <c r="K7" i="12"/>
  <c r="J7" i="12"/>
  <c r="I7" i="12"/>
  <c r="H7" i="12"/>
  <c r="E7" i="12" s="1"/>
  <c r="D7" i="12" s="1"/>
  <c r="F7" i="12"/>
  <c r="D7" i="9" l="1"/>
  <c r="G19" i="12"/>
  <c r="G7" i="12"/>
  <c r="G13" i="12"/>
  <c r="G10" i="12"/>
  <c r="G16" i="12"/>
  <c r="D19" i="12"/>
  <c r="F19" i="11" l="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E9" i="11"/>
  <c r="E8" i="11"/>
  <c r="S7" i="11"/>
  <c r="R7" i="11"/>
  <c r="E7" i="11" s="1"/>
  <c r="Q7" i="11"/>
  <c r="P7" i="11"/>
  <c r="O7" i="11"/>
  <c r="N7" i="11"/>
  <c r="M7" i="11"/>
  <c r="L7" i="11"/>
  <c r="K7" i="11"/>
  <c r="J7" i="11"/>
  <c r="I7" i="11"/>
  <c r="H7" i="11"/>
  <c r="D12" i="11" l="1"/>
  <c r="G12" i="11" s="1"/>
  <c r="D19" i="11"/>
  <c r="G19" i="11" s="1"/>
  <c r="D18" i="11"/>
  <c r="G18" i="11" s="1"/>
  <c r="D16" i="11"/>
  <c r="G16" i="11" s="1"/>
  <c r="D15" i="11"/>
  <c r="G15" i="11" s="1"/>
  <c r="D13" i="11"/>
  <c r="G13" i="11" s="1"/>
  <c r="D11" i="11"/>
  <c r="G11" i="11" s="1"/>
  <c r="D9" i="11"/>
  <c r="G9" i="11" s="1"/>
  <c r="D8" i="11"/>
  <c r="G8" i="11" s="1"/>
  <c r="D17" i="11"/>
  <c r="G17" i="11" s="1"/>
  <c r="D14" i="11"/>
  <c r="G14" i="11" s="1"/>
  <c r="F7" i="11"/>
  <c r="D10" i="11"/>
  <c r="G10" i="11" s="1"/>
  <c r="D8" i="9"/>
  <c r="D7" i="11" l="1"/>
  <c r="G7" i="11" s="1"/>
  <c r="F19" i="10"/>
  <c r="E19" i="10"/>
  <c r="D19" i="10" s="1"/>
  <c r="F18" i="10"/>
  <c r="E18" i="10"/>
  <c r="F17" i="10"/>
  <c r="E17" i="10"/>
  <c r="F16" i="10"/>
  <c r="E16" i="10"/>
  <c r="D16" i="10" s="1"/>
  <c r="F15" i="10"/>
  <c r="E15" i="10"/>
  <c r="F14" i="10"/>
  <c r="E14" i="10"/>
  <c r="F13" i="10"/>
  <c r="E13" i="10"/>
  <c r="D13" i="10" s="1"/>
  <c r="F12" i="10"/>
  <c r="E12" i="10"/>
  <c r="D12" i="10" s="1"/>
  <c r="F11" i="10"/>
  <c r="E11" i="10"/>
  <c r="D11" i="10" s="1"/>
  <c r="F10" i="10"/>
  <c r="E10" i="10"/>
  <c r="F9" i="10"/>
  <c r="E9" i="10"/>
  <c r="D9" i="10" s="1"/>
  <c r="F8" i="10"/>
  <c r="E8" i="10"/>
  <c r="D8" i="10" s="1"/>
  <c r="S7" i="10"/>
  <c r="R7" i="10"/>
  <c r="Q7" i="10"/>
  <c r="P7" i="10"/>
  <c r="O7" i="10"/>
  <c r="N7" i="10"/>
  <c r="M7" i="10"/>
  <c r="F7" i="10" s="1"/>
  <c r="L7" i="10"/>
  <c r="K7" i="10"/>
  <c r="J7" i="10"/>
  <c r="I7" i="10"/>
  <c r="H7" i="10"/>
  <c r="D17" i="10" l="1"/>
  <c r="G17" i="10" s="1"/>
  <c r="E7" i="10"/>
  <c r="D7" i="10" s="1"/>
  <c r="G7" i="10" s="1"/>
  <c r="D15" i="10"/>
  <c r="G9" i="10"/>
  <c r="G13" i="10"/>
  <c r="G8" i="10"/>
  <c r="D10" i="10"/>
  <c r="G10" i="10" s="1"/>
  <c r="G12" i="10"/>
  <c r="D14" i="10"/>
  <c r="G14" i="10" s="1"/>
  <c r="G16" i="10"/>
  <c r="D18" i="10"/>
  <c r="G18" i="10" s="1"/>
  <c r="G11" i="10"/>
  <c r="G15" i="10"/>
  <c r="G19" i="10"/>
  <c r="F19" i="8"/>
  <c r="E19" i="8"/>
  <c r="D19" i="8"/>
  <c r="F18" i="8"/>
  <c r="E18" i="8"/>
  <c r="D18" i="8"/>
  <c r="F17" i="8"/>
  <c r="E17" i="8"/>
  <c r="D17" i="8" s="1"/>
  <c r="F16" i="8"/>
  <c r="E16" i="8"/>
  <c r="D16" i="8" s="1"/>
  <c r="F15" i="8"/>
  <c r="E15" i="8"/>
  <c r="D15" i="8"/>
  <c r="F14" i="8"/>
  <c r="E14" i="8"/>
  <c r="D14" i="8"/>
  <c r="F13" i="8"/>
  <c r="E13" i="8"/>
  <c r="D13" i="8" s="1"/>
  <c r="F12" i="8"/>
  <c r="E12" i="8"/>
  <c r="D12" i="8" s="1"/>
  <c r="F11" i="8"/>
  <c r="E11" i="8"/>
  <c r="D11" i="8" s="1"/>
  <c r="F10" i="8"/>
  <c r="E10" i="8"/>
  <c r="D10" i="8"/>
  <c r="F9" i="8"/>
  <c r="E9" i="8"/>
  <c r="D9" i="8" s="1"/>
  <c r="F8" i="8"/>
  <c r="E8" i="8"/>
  <c r="D8" i="8" s="1"/>
  <c r="S7" i="8"/>
  <c r="R7" i="8"/>
  <c r="Q7" i="8"/>
  <c r="P7" i="8"/>
  <c r="O7" i="8"/>
  <c r="N7" i="8"/>
  <c r="M7" i="8"/>
  <c r="F7" i="8" s="1"/>
  <c r="L7" i="8"/>
  <c r="K7" i="8"/>
  <c r="J7" i="8"/>
  <c r="I7" i="8"/>
  <c r="H7" i="8"/>
  <c r="G7" i="8" l="1"/>
  <c r="G17" i="8"/>
  <c r="G10" i="8"/>
  <c r="G14" i="8"/>
  <c r="G18" i="8"/>
  <c r="G11" i="8"/>
  <c r="G15" i="8"/>
  <c r="G19" i="8"/>
  <c r="G9" i="8"/>
  <c r="E7" i="8"/>
  <c r="D7" i="8" s="1"/>
  <c r="G13" i="8"/>
  <c r="G8" i="8"/>
  <c r="G12" i="8"/>
  <c r="G16" i="8"/>
  <c r="F19" i="7"/>
  <c r="E19" i="7"/>
  <c r="F18" i="7"/>
  <c r="E18" i="7"/>
  <c r="F17" i="7"/>
  <c r="E17" i="7"/>
  <c r="F16" i="7"/>
  <c r="E16" i="7"/>
  <c r="F15" i="7"/>
  <c r="E15" i="7"/>
  <c r="D15" i="7" s="1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D8" i="7" s="1"/>
  <c r="S7" i="7"/>
  <c r="R7" i="7"/>
  <c r="Q7" i="7"/>
  <c r="P7" i="7"/>
  <c r="O7" i="7"/>
  <c r="N7" i="7"/>
  <c r="M7" i="7"/>
  <c r="L7" i="7"/>
  <c r="K7" i="7"/>
  <c r="J7" i="7"/>
  <c r="I7" i="7"/>
  <c r="H7" i="7"/>
  <c r="I7" i="6"/>
  <c r="H7" i="6"/>
  <c r="D16" i="7" l="1"/>
  <c r="G16" i="7" s="1"/>
  <c r="D12" i="7"/>
  <c r="G12" i="7" s="1"/>
  <c r="D13" i="7"/>
  <c r="D11" i="7"/>
  <c r="G11" i="7" s="1"/>
  <c r="D19" i="7"/>
  <c r="G19" i="7" s="1"/>
  <c r="F7" i="7"/>
  <c r="E7" i="7"/>
  <c r="D17" i="7"/>
  <c r="G17" i="7" s="1"/>
  <c r="D9" i="7"/>
  <c r="G9" i="7" s="1"/>
  <c r="G13" i="7"/>
  <c r="G8" i="7"/>
  <c r="D10" i="7"/>
  <c r="G10" i="7" s="1"/>
  <c r="D14" i="7"/>
  <c r="G14" i="7" s="1"/>
  <c r="D18" i="7"/>
  <c r="G18" i="7" s="1"/>
  <c r="G15" i="7"/>
  <c r="E8" i="6"/>
  <c r="F8" i="6"/>
  <c r="F9" i="6"/>
  <c r="F10" i="6"/>
  <c r="F11" i="6"/>
  <c r="F12" i="6"/>
  <c r="F13" i="6"/>
  <c r="F14" i="6"/>
  <c r="F15" i="6"/>
  <c r="F16" i="6"/>
  <c r="F17" i="6"/>
  <c r="F18" i="6"/>
  <c r="F19" i="6"/>
  <c r="E9" i="6"/>
  <c r="E10" i="6"/>
  <c r="D10" i="6" s="1"/>
  <c r="G10" i="6" s="1"/>
  <c r="E11" i="6"/>
  <c r="E12" i="6"/>
  <c r="D12" i="6" s="1"/>
  <c r="G12" i="6" s="1"/>
  <c r="E13" i="6"/>
  <c r="E14" i="6"/>
  <c r="E15" i="6"/>
  <c r="E16" i="6"/>
  <c r="E17" i="6"/>
  <c r="E18" i="6"/>
  <c r="E19" i="6"/>
  <c r="D8" i="6"/>
  <c r="G8" i="6"/>
  <c r="S7" i="6"/>
  <c r="R7" i="6"/>
  <c r="Q7" i="6"/>
  <c r="P7" i="6"/>
  <c r="O7" i="6"/>
  <c r="N7" i="6"/>
  <c r="M7" i="6"/>
  <c r="L7" i="6"/>
  <c r="K7" i="6"/>
  <c r="J7" i="6"/>
  <c r="F19" i="5"/>
  <c r="E19" i="5"/>
  <c r="D19" i="5"/>
  <c r="F18" i="5"/>
  <c r="E18" i="5"/>
  <c r="D18" i="5"/>
  <c r="G18" i="5" s="1"/>
  <c r="F17" i="5"/>
  <c r="D17" i="5" s="1"/>
  <c r="E17" i="5"/>
  <c r="F16" i="5"/>
  <c r="E16" i="5"/>
  <c r="D16" i="5"/>
  <c r="G16" i="5" s="1"/>
  <c r="F15" i="5"/>
  <c r="G15" i="5" s="1"/>
  <c r="E15" i="5"/>
  <c r="D15" i="5"/>
  <c r="F14" i="5"/>
  <c r="E14" i="5"/>
  <c r="D14" i="5"/>
  <c r="G14" i="5" s="1"/>
  <c r="F13" i="5"/>
  <c r="D13" i="5" s="1"/>
  <c r="E13" i="5"/>
  <c r="F12" i="5"/>
  <c r="E12" i="5"/>
  <c r="D12" i="5"/>
  <c r="G12" i="5" s="1"/>
  <c r="F11" i="5"/>
  <c r="E11" i="5"/>
  <c r="D11" i="5"/>
  <c r="G11" i="5" s="1"/>
  <c r="F10" i="5"/>
  <c r="E10" i="5"/>
  <c r="D10" i="5"/>
  <c r="G10" i="5" s="1"/>
  <c r="F9" i="5"/>
  <c r="D9" i="5" s="1"/>
  <c r="E9" i="5"/>
  <c r="F8" i="5"/>
  <c r="E8" i="5"/>
  <c r="D8" i="5"/>
  <c r="S7" i="5"/>
  <c r="R7" i="5"/>
  <c r="Q7" i="5"/>
  <c r="P7" i="5"/>
  <c r="O7" i="5"/>
  <c r="N7" i="5"/>
  <c r="E7" i="5" s="1"/>
  <c r="M7" i="5"/>
  <c r="F7" i="5" s="1"/>
  <c r="L7" i="5"/>
  <c r="K7" i="5"/>
  <c r="J7" i="5"/>
  <c r="I7" i="5"/>
  <c r="H7" i="5"/>
  <c r="L7" i="4"/>
  <c r="J7" i="4"/>
  <c r="I7" i="4"/>
  <c r="F7" i="4"/>
  <c r="G7" i="4" s="1"/>
  <c r="H7" i="4"/>
  <c r="F19" i="4"/>
  <c r="E19" i="4"/>
  <c r="D19" i="4" s="1"/>
  <c r="F18" i="4"/>
  <c r="E18" i="4"/>
  <c r="D18" i="4" s="1"/>
  <c r="F17" i="4"/>
  <c r="G17" i="4" s="1"/>
  <c r="E17" i="4"/>
  <c r="D17" i="4" s="1"/>
  <c r="F16" i="4"/>
  <c r="G16" i="4" s="1"/>
  <c r="E16" i="4"/>
  <c r="D16" i="4" s="1"/>
  <c r="F15" i="4"/>
  <c r="E15" i="4"/>
  <c r="D15" i="4" s="1"/>
  <c r="G15" i="4" s="1"/>
  <c r="F14" i="4"/>
  <c r="E14" i="4"/>
  <c r="D14" i="4" s="1"/>
  <c r="G14" i="4" s="1"/>
  <c r="F13" i="4"/>
  <c r="E13" i="4"/>
  <c r="D13" i="4" s="1"/>
  <c r="F12" i="4"/>
  <c r="E12" i="4"/>
  <c r="D12" i="4" s="1"/>
  <c r="G12" i="4" s="1"/>
  <c r="F11" i="4"/>
  <c r="G11" i="4" s="1"/>
  <c r="E11" i="4"/>
  <c r="D11" i="4" s="1"/>
  <c r="F10" i="4"/>
  <c r="E10" i="4"/>
  <c r="F9" i="4"/>
  <c r="G9" i="4" s="1"/>
  <c r="D9" i="4"/>
  <c r="E9" i="4"/>
  <c r="F8" i="4"/>
  <c r="D8" i="4"/>
  <c r="G8" i="4"/>
  <c r="E8" i="4"/>
  <c r="S7" i="4"/>
  <c r="R7" i="4"/>
  <c r="Q7" i="4"/>
  <c r="P7" i="4"/>
  <c r="O7" i="4"/>
  <c r="N7" i="4"/>
  <c r="E7" i="4"/>
  <c r="D7" i="4" s="1"/>
  <c r="M7" i="4"/>
  <c r="K7" i="4"/>
  <c r="F19" i="2"/>
  <c r="E19" i="2"/>
  <c r="D19" i="2" s="1"/>
  <c r="G19" i="2" s="1"/>
  <c r="F18" i="2"/>
  <c r="G18" i="2" s="1"/>
  <c r="E18" i="2"/>
  <c r="D18" i="2"/>
  <c r="F17" i="2"/>
  <c r="D17" i="2" s="1"/>
  <c r="G17" i="2" s="1"/>
  <c r="E17" i="2"/>
  <c r="F16" i="2"/>
  <c r="E16" i="2"/>
  <c r="D16" i="2" s="1"/>
  <c r="G16" i="2" s="1"/>
  <c r="F15" i="2"/>
  <c r="G15" i="2" s="1"/>
  <c r="E15" i="2"/>
  <c r="D15" i="2"/>
  <c r="F14" i="2"/>
  <c r="D14" i="2" s="1"/>
  <c r="G14" i="2" s="1"/>
  <c r="E14" i="2"/>
  <c r="F13" i="2"/>
  <c r="E13" i="2"/>
  <c r="D13" i="2" s="1"/>
  <c r="G13" i="2" s="1"/>
  <c r="F12" i="2"/>
  <c r="G12" i="2" s="1"/>
  <c r="E12" i="2"/>
  <c r="D12" i="2"/>
  <c r="F11" i="2"/>
  <c r="D11" i="2" s="1"/>
  <c r="G11" i="2" s="1"/>
  <c r="E11" i="2"/>
  <c r="F10" i="2"/>
  <c r="E10" i="2"/>
  <c r="D10" i="2" s="1"/>
  <c r="G10" i="2" s="1"/>
  <c r="F9" i="2"/>
  <c r="G9" i="2" s="1"/>
  <c r="E9" i="2"/>
  <c r="D9" i="2"/>
  <c r="F8" i="2"/>
  <c r="D8" i="2" s="1"/>
  <c r="G8" i="2" s="1"/>
  <c r="E8" i="2"/>
  <c r="S7" i="2"/>
  <c r="R7" i="2"/>
  <c r="Q7" i="2"/>
  <c r="P7" i="2"/>
  <c r="O7" i="2"/>
  <c r="N7" i="2"/>
  <c r="M7" i="2"/>
  <c r="L7" i="2"/>
  <c r="K7" i="2"/>
  <c r="J7" i="2"/>
  <c r="I7" i="2"/>
  <c r="F7" i="2" s="1"/>
  <c r="H7" i="2"/>
  <c r="E9" i="1"/>
  <c r="D9" i="1" s="1"/>
  <c r="E10" i="1"/>
  <c r="E11" i="1"/>
  <c r="E12" i="1"/>
  <c r="D12" i="1" s="1"/>
  <c r="E13" i="1"/>
  <c r="E14" i="1"/>
  <c r="E15" i="1"/>
  <c r="D15" i="1" s="1"/>
  <c r="G15" i="1" s="1"/>
  <c r="E16" i="1"/>
  <c r="D16" i="1"/>
  <c r="G16" i="1"/>
  <c r="E17" i="1"/>
  <c r="D17" i="1" s="1"/>
  <c r="G17" i="1" s="1"/>
  <c r="E18" i="1"/>
  <c r="E19" i="1"/>
  <c r="E8" i="1"/>
  <c r="D8" i="1" s="1"/>
  <c r="I7" i="1"/>
  <c r="J7" i="1"/>
  <c r="E7" i="1" s="1"/>
  <c r="D7" i="1" s="1"/>
  <c r="K7" i="1"/>
  <c r="L7" i="1"/>
  <c r="M7" i="1"/>
  <c r="N7" i="1"/>
  <c r="O7" i="1"/>
  <c r="P7" i="1"/>
  <c r="Q7" i="1"/>
  <c r="R7" i="1"/>
  <c r="S7" i="1"/>
  <c r="H7" i="1"/>
  <c r="F18" i="1"/>
  <c r="F19" i="1"/>
  <c r="D19" i="1"/>
  <c r="G19" i="1"/>
  <c r="D18" i="1"/>
  <c r="G18" i="1" s="1"/>
  <c r="F8" i="1"/>
  <c r="F9" i="1"/>
  <c r="F10" i="1"/>
  <c r="G10" i="1" s="1"/>
  <c r="D10" i="1"/>
  <c r="F11" i="1"/>
  <c r="F12" i="1"/>
  <c r="G12" i="1" s="1"/>
  <c r="F13" i="1"/>
  <c r="F14" i="1"/>
  <c r="D14" i="1"/>
  <c r="F15" i="1"/>
  <c r="F16" i="1"/>
  <c r="F17" i="1"/>
  <c r="D13" i="1"/>
  <c r="G13" i="1" s="1"/>
  <c r="F7" i="1"/>
  <c r="D10" i="4"/>
  <c r="G10" i="4"/>
  <c r="G8" i="5"/>
  <c r="G19" i="5"/>
  <c r="G14" i="1"/>
  <c r="G18" i="4" l="1"/>
  <c r="G7" i="1"/>
  <c r="D7" i="5"/>
  <c r="G7" i="5" s="1"/>
  <c r="G9" i="1"/>
  <c r="G13" i="4"/>
  <c r="G19" i="4"/>
  <c r="G8" i="1"/>
  <c r="G17" i="5"/>
  <c r="D14" i="6"/>
  <c r="G14" i="6" s="1"/>
  <c r="D13" i="6"/>
  <c r="G13" i="6" s="1"/>
  <c r="E7" i="2"/>
  <c r="D7" i="2" s="1"/>
  <c r="G7" i="2" s="1"/>
  <c r="G9" i="5"/>
  <c r="F7" i="6"/>
  <c r="D7" i="6" s="1"/>
  <c r="G7" i="6" s="1"/>
  <c r="D11" i="1"/>
  <c r="G11" i="1" s="1"/>
  <c r="E7" i="6"/>
  <c r="G13" i="5"/>
  <c r="D18" i="6"/>
  <c r="G18" i="6" s="1"/>
  <c r="D11" i="6"/>
  <c r="G11" i="6" s="1"/>
  <c r="D9" i="6"/>
  <c r="D17" i="6"/>
  <c r="G17" i="6" s="1"/>
  <c r="D7" i="7"/>
  <c r="G7" i="7" s="1"/>
  <c r="D16" i="6"/>
  <c r="G16" i="6" s="1"/>
  <c r="G9" i="6"/>
  <c r="D19" i="6"/>
  <c r="G19" i="6" s="1"/>
  <c r="D15" i="6"/>
  <c r="G15" i="6" s="1"/>
</calcChain>
</file>

<file path=xl/sharedStrings.xml><?xml version="1.0" encoding="utf-8"?>
<sst xmlns="http://schemas.openxmlformats.org/spreadsheetml/2006/main" count="603" uniqueCount="204">
  <si>
    <r>
      <t>1</t>
    </r>
    <r>
      <rPr>
        <sz val="12"/>
        <rFont val="標楷體"/>
        <family val="4"/>
        <charset val="136"/>
      </rPr>
      <t>月</t>
    </r>
    <phoneticPr fontId="1" type="noConversion"/>
  </si>
  <si>
    <r>
      <t>2</t>
    </r>
    <r>
      <rPr>
        <sz val="12"/>
        <rFont val="標楷體"/>
        <family val="4"/>
        <charset val="136"/>
      </rPr>
      <t>月</t>
    </r>
    <phoneticPr fontId="1" type="noConversion"/>
  </si>
  <si>
    <r>
      <t>3</t>
    </r>
    <r>
      <rPr>
        <sz val="12"/>
        <rFont val="標楷體"/>
        <family val="4"/>
        <charset val="136"/>
      </rPr>
      <t>月</t>
    </r>
    <phoneticPr fontId="1" type="noConversion"/>
  </si>
  <si>
    <r>
      <t>4</t>
    </r>
    <r>
      <rPr>
        <sz val="12"/>
        <rFont val="標楷體"/>
        <family val="4"/>
        <charset val="136"/>
      </rPr>
      <t>月</t>
    </r>
    <phoneticPr fontId="1" type="noConversion"/>
  </si>
  <si>
    <r>
      <t>5</t>
    </r>
    <r>
      <rPr>
        <sz val="12"/>
        <rFont val="標楷體"/>
        <family val="4"/>
        <charset val="136"/>
      </rPr>
      <t>月</t>
    </r>
    <phoneticPr fontId="1" type="noConversion"/>
  </si>
  <si>
    <r>
      <t>6</t>
    </r>
    <r>
      <rPr>
        <sz val="12"/>
        <rFont val="標楷體"/>
        <family val="4"/>
        <charset val="136"/>
      </rPr>
      <t>月</t>
    </r>
    <phoneticPr fontId="1" type="noConversion"/>
  </si>
  <si>
    <r>
      <t>7</t>
    </r>
    <r>
      <rPr>
        <sz val="12"/>
        <rFont val="標楷體"/>
        <family val="4"/>
        <charset val="136"/>
      </rPr>
      <t>月</t>
    </r>
    <phoneticPr fontId="1" type="noConversion"/>
  </si>
  <si>
    <r>
      <t>8</t>
    </r>
    <r>
      <rPr>
        <sz val="12"/>
        <rFont val="標楷體"/>
        <family val="4"/>
        <charset val="136"/>
      </rPr>
      <t>月</t>
    </r>
    <phoneticPr fontId="1" type="noConversion"/>
  </si>
  <si>
    <r>
      <t>9</t>
    </r>
    <r>
      <rPr>
        <sz val="12"/>
        <rFont val="標楷體"/>
        <family val="4"/>
        <charset val="136"/>
      </rPr>
      <t>月</t>
    </r>
    <phoneticPr fontId="1" type="noConversion"/>
  </si>
  <si>
    <r>
      <t>10</t>
    </r>
    <r>
      <rPr>
        <sz val="12"/>
        <rFont val="標楷體"/>
        <family val="4"/>
        <charset val="136"/>
      </rPr>
      <t>月</t>
    </r>
    <phoneticPr fontId="1" type="noConversion"/>
  </si>
  <si>
    <r>
      <t>11</t>
    </r>
    <r>
      <rPr>
        <sz val="12"/>
        <rFont val="標楷體"/>
        <family val="4"/>
        <charset val="136"/>
      </rPr>
      <t>月</t>
    </r>
  </si>
  <si>
    <r>
      <t>12</t>
    </r>
    <r>
      <rPr>
        <sz val="12"/>
        <rFont val="標楷體"/>
        <family val="4"/>
        <charset val="136"/>
      </rPr>
      <t>月</t>
    </r>
  </si>
  <si>
    <r>
      <rPr>
        <sz val="12"/>
        <rFont val="標楷體"/>
        <family val="4"/>
        <charset val="136"/>
      </rPr>
      <t>資料來源：經濟部國際貿易局貿易安全與管控小組</t>
    </r>
    <phoneticPr fontId="1" type="noConversion"/>
  </si>
  <si>
    <t>Jan.</t>
    <phoneticPr fontId="1" type="noConversion"/>
  </si>
  <si>
    <t>Feb.</t>
    <phoneticPr fontId="1" type="noConversion"/>
  </si>
  <si>
    <t>Mar.</t>
    <phoneticPr fontId="1" type="noConversion"/>
  </si>
  <si>
    <t>Apr.</t>
    <phoneticPr fontId="1" type="noConversion"/>
  </si>
  <si>
    <t>May.</t>
    <phoneticPr fontId="1" type="noConversion"/>
  </si>
  <si>
    <t>June</t>
    <phoneticPr fontId="1" type="noConversion"/>
  </si>
  <si>
    <t>July</t>
    <phoneticPr fontId="1" type="noConversion"/>
  </si>
  <si>
    <t>Aug.</t>
    <phoneticPr fontId="1" type="noConversion"/>
  </si>
  <si>
    <t>Sep.</t>
    <phoneticPr fontId="1" type="noConversion"/>
  </si>
  <si>
    <t>Oct.</t>
    <phoneticPr fontId="1" type="noConversion"/>
  </si>
  <si>
    <t>Nov.</t>
    <phoneticPr fontId="1" type="noConversion"/>
  </si>
  <si>
    <t>Dec.</t>
    <phoneticPr fontId="1" type="noConversion"/>
  </si>
  <si>
    <r>
      <rPr>
        <b/>
        <sz val="16"/>
        <rFont val="標楷體"/>
        <family val="4"/>
        <charset val="136"/>
      </rPr>
      <t>戰略性高科技貨品輸出許可證</t>
    </r>
    <r>
      <rPr>
        <b/>
        <sz val="16"/>
        <rFont val="Times New Roman"/>
        <family val="1"/>
      </rPr>
      <t>(SHTC)</t>
    </r>
    <r>
      <rPr>
        <b/>
        <sz val="16"/>
        <rFont val="標楷體"/>
        <family val="4"/>
        <charset val="136"/>
      </rPr>
      <t xml:space="preserve">申請人性別統計表
</t>
    </r>
    <r>
      <rPr>
        <b/>
        <sz val="16"/>
        <rFont val="Times New Roman"/>
        <family val="1"/>
      </rPr>
      <t>The statistics of the gender of applicants for Strategic High-Tech Commodities</t>
    </r>
    <phoneticPr fontId="1" type="noConversion"/>
  </si>
  <si>
    <t>合計
Total</t>
    <phoneticPr fontId="1" type="noConversion"/>
  </si>
  <si>
    <t>國際貿易局
Bureau of foreign trade</t>
    <phoneticPr fontId="1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</si>
  <si>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1" type="noConversion"/>
  </si>
  <si>
    <t>男性
Male</t>
    <phoneticPr fontId="1" type="noConversion"/>
  </si>
  <si>
    <t>女性
Female</t>
    <phoneticPr fontId="1" type="noConversion"/>
  </si>
  <si>
    <t>南部科學工業園區管理局
Southern Taiwan Science Park Bureau</t>
    <phoneticPr fontId="1" type="noConversion"/>
  </si>
  <si>
    <t>中部科學工業園區管理局
Central Taiwan Science Park Bureau</t>
    <phoneticPr fontId="1" type="noConversion"/>
  </si>
  <si>
    <t>新竹科學工業園區管理局
Hsinchu Science Park Bureau</t>
    <phoneticPr fontId="1" type="noConversion"/>
  </si>
  <si>
    <t>加工出口區管理處
Export ProcessingZone Administration</t>
    <phoneticPr fontId="1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</si>
  <si>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1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</si>
  <si>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</si>
  <si>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2014</t>
    </r>
    <phoneticPr fontId="1" type="noConversion"/>
  </si>
  <si>
    <r>
      <t>103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</si>
  <si>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t>國防部軍備局
Armaments Bureau, ROC Military National Defence(</t>
    <phoneticPr fontId="1" type="noConversion"/>
  </si>
  <si>
    <r>
      <rPr>
        <b/>
        <sz val="16"/>
        <rFont val="標楷體"/>
        <family val="4"/>
        <charset val="136"/>
      </rPr>
      <t>戰略性高科技貨品輸出許可證</t>
    </r>
    <r>
      <rPr>
        <b/>
        <sz val="16"/>
        <rFont val="Times New Roman"/>
        <family val="1"/>
      </rPr>
      <t>(SHTC)</t>
    </r>
    <r>
      <rPr>
        <b/>
        <sz val="16"/>
        <rFont val="標楷體"/>
        <family val="4"/>
        <charset val="136"/>
      </rPr>
      <t xml:space="preserve">申請人性別統計表
</t>
    </r>
    <r>
      <rPr>
        <b/>
        <sz val="16"/>
        <rFont val="Times New Roman"/>
        <family val="1"/>
      </rPr>
      <t>The statistics of the gender of applicants for Strategic High-Tech Commodities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</si>
  <si>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2013</t>
    </r>
    <phoneticPr fontId="1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</si>
  <si>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1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</si>
  <si>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1" type="noConversion"/>
  </si>
  <si>
    <t>合計
Total</t>
    <phoneticPr fontId="1" type="noConversion"/>
  </si>
  <si>
    <t>國際貿易局
Bureau of foreign trade</t>
    <phoneticPr fontId="1" type="noConversion"/>
  </si>
  <si>
    <t>加工出口區管理處
Export ProcessingZone Administration</t>
    <phoneticPr fontId="1" type="noConversion"/>
  </si>
  <si>
    <t>新竹科學工業園區管理局
Hsinchu Science Park Bureau</t>
    <phoneticPr fontId="1" type="noConversion"/>
  </si>
  <si>
    <t>中部科學工業園區管理局
Central Taiwan Science Park Bureau</t>
    <phoneticPr fontId="1" type="noConversion"/>
  </si>
  <si>
    <t>南部科學工業園區管理局
Southern Taiwan Science Park Bureau</t>
    <phoneticPr fontId="1" type="noConversion"/>
  </si>
  <si>
    <t>國防部軍備局
Armaments Bureau, ROC Military National Defence</t>
    <phoneticPr fontId="1" type="noConversion"/>
  </si>
  <si>
    <t>男性
Male</t>
    <phoneticPr fontId="1" type="noConversion"/>
  </si>
  <si>
    <t>女性
Female</t>
    <phoneticPr fontId="1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</si>
  <si>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1" type="noConversion"/>
  </si>
  <si>
    <r>
      <t>102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</si>
  <si>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t>1</t>
    </r>
    <r>
      <rPr>
        <sz val="12"/>
        <rFont val="標楷體"/>
        <family val="4"/>
        <charset val="136"/>
      </rPr>
      <t>月</t>
    </r>
    <phoneticPr fontId="1" type="noConversion"/>
  </si>
  <si>
    <t>Jan.</t>
    <phoneticPr fontId="1" type="noConversion"/>
  </si>
  <si>
    <r>
      <t>2</t>
    </r>
    <r>
      <rPr>
        <sz val="12"/>
        <rFont val="標楷體"/>
        <family val="4"/>
        <charset val="136"/>
      </rPr>
      <t>月</t>
    </r>
    <phoneticPr fontId="1" type="noConversion"/>
  </si>
  <si>
    <t>Feb.</t>
    <phoneticPr fontId="1" type="noConversion"/>
  </si>
  <si>
    <r>
      <t>3</t>
    </r>
    <r>
      <rPr>
        <sz val="12"/>
        <rFont val="標楷體"/>
        <family val="4"/>
        <charset val="136"/>
      </rPr>
      <t>月</t>
    </r>
    <phoneticPr fontId="1" type="noConversion"/>
  </si>
  <si>
    <t>Mar.</t>
    <phoneticPr fontId="1" type="noConversion"/>
  </si>
  <si>
    <r>
      <t>4</t>
    </r>
    <r>
      <rPr>
        <sz val="12"/>
        <rFont val="標楷體"/>
        <family val="4"/>
        <charset val="136"/>
      </rPr>
      <t>月</t>
    </r>
    <phoneticPr fontId="1" type="noConversion"/>
  </si>
  <si>
    <t>Apr.</t>
    <phoneticPr fontId="1" type="noConversion"/>
  </si>
  <si>
    <r>
      <t>5</t>
    </r>
    <r>
      <rPr>
        <sz val="12"/>
        <rFont val="標楷體"/>
        <family val="4"/>
        <charset val="136"/>
      </rPr>
      <t>月</t>
    </r>
    <phoneticPr fontId="1" type="noConversion"/>
  </si>
  <si>
    <t>May.</t>
    <phoneticPr fontId="1" type="noConversion"/>
  </si>
  <si>
    <r>
      <t>6</t>
    </r>
    <r>
      <rPr>
        <sz val="12"/>
        <rFont val="標楷體"/>
        <family val="4"/>
        <charset val="136"/>
      </rPr>
      <t>月</t>
    </r>
    <phoneticPr fontId="1" type="noConversion"/>
  </si>
  <si>
    <t>June</t>
    <phoneticPr fontId="1" type="noConversion"/>
  </si>
  <si>
    <r>
      <t>7</t>
    </r>
    <r>
      <rPr>
        <sz val="12"/>
        <rFont val="標楷體"/>
        <family val="4"/>
        <charset val="136"/>
      </rPr>
      <t>月</t>
    </r>
    <phoneticPr fontId="1" type="noConversion"/>
  </si>
  <si>
    <t>July</t>
    <phoneticPr fontId="1" type="noConversion"/>
  </si>
  <si>
    <r>
      <t>8</t>
    </r>
    <r>
      <rPr>
        <sz val="12"/>
        <rFont val="標楷體"/>
        <family val="4"/>
        <charset val="136"/>
      </rPr>
      <t>月</t>
    </r>
    <phoneticPr fontId="1" type="noConversion"/>
  </si>
  <si>
    <t>Aug.</t>
    <phoneticPr fontId="1" type="noConversion"/>
  </si>
  <si>
    <r>
      <t>9</t>
    </r>
    <r>
      <rPr>
        <sz val="12"/>
        <rFont val="標楷體"/>
        <family val="4"/>
        <charset val="136"/>
      </rPr>
      <t>月</t>
    </r>
    <phoneticPr fontId="1" type="noConversion"/>
  </si>
  <si>
    <t>Sep.</t>
    <phoneticPr fontId="1" type="noConversion"/>
  </si>
  <si>
    <r>
      <t>10</t>
    </r>
    <r>
      <rPr>
        <sz val="12"/>
        <rFont val="標楷體"/>
        <family val="4"/>
        <charset val="136"/>
      </rPr>
      <t>月</t>
    </r>
    <phoneticPr fontId="1" type="noConversion"/>
  </si>
  <si>
    <t>Oct.</t>
    <phoneticPr fontId="1" type="noConversion"/>
  </si>
  <si>
    <t>Nov.</t>
    <phoneticPr fontId="1" type="noConversion"/>
  </si>
  <si>
    <t>Dec.</t>
    <phoneticPr fontId="1" type="noConversion"/>
  </si>
  <si>
    <r>
      <rPr>
        <sz val="12"/>
        <rFont val="標楷體"/>
        <family val="4"/>
        <charset val="136"/>
      </rPr>
      <t>資料來源：經濟部國際貿易局貿易安全與管控小組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</si>
  <si>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2015</t>
    </r>
    <phoneticPr fontId="1" type="noConversion"/>
  </si>
  <si>
    <r>
      <t>104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</si>
  <si>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rPr>
        <b/>
        <sz val="16"/>
        <rFont val="標楷體"/>
        <family val="4"/>
        <charset val="136"/>
      </rPr>
      <t>戰略性高科技貨品輸出許可證</t>
    </r>
    <r>
      <rPr>
        <b/>
        <sz val="16"/>
        <rFont val="Times New Roman"/>
        <family val="1"/>
      </rPr>
      <t>(SHTC)</t>
    </r>
    <r>
      <rPr>
        <b/>
        <sz val="16"/>
        <rFont val="標楷體"/>
        <family val="4"/>
        <charset val="136"/>
      </rPr>
      <t xml:space="preserve">申請人性別統計表
</t>
    </r>
    <r>
      <rPr>
        <b/>
        <sz val="16"/>
        <rFont val="Times New Roman"/>
        <family val="1"/>
      </rPr>
      <t>The statistics of the gender of applicants for Strategic High-Tech Commodities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</si>
  <si>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2016</t>
    </r>
    <phoneticPr fontId="1" type="noConversion"/>
  </si>
  <si>
    <r>
      <rPr>
        <sz val="12"/>
        <rFont val="標楷體"/>
        <family val="4"/>
        <charset val="136"/>
      </rPr>
      <t>單位：件；</t>
    </r>
    <r>
      <rPr>
        <sz val="12"/>
        <rFont val="Times New Roman"/>
        <family val="1"/>
      </rPr>
      <t>%
Unitl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Pieces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Rate</t>
    </r>
    <phoneticPr fontId="1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</si>
  <si>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1" type="noConversion"/>
  </si>
  <si>
    <t>合計
Total</t>
    <phoneticPr fontId="1" type="noConversion"/>
  </si>
  <si>
    <t>國際貿易局
Bureau of foreign trade</t>
    <phoneticPr fontId="1" type="noConversion"/>
  </si>
  <si>
    <t>加工出口區管理處
Export ProcessingZone Administration</t>
    <phoneticPr fontId="1" type="noConversion"/>
  </si>
  <si>
    <t>新竹科學工業園區管理局
Hsinchu Science Park Bureau</t>
    <phoneticPr fontId="1" type="noConversion"/>
  </si>
  <si>
    <t>中部科學工業園區管理局
Central Taiwan Science Park Bureau</t>
    <phoneticPr fontId="1" type="noConversion"/>
  </si>
  <si>
    <t>南部科學工業園區管理局
Southern Taiwan Science Park Bureau</t>
    <phoneticPr fontId="1" type="noConversion"/>
  </si>
  <si>
    <t>國防部軍備局
Armaments Bureau, ROC Military National Defence</t>
    <phoneticPr fontId="1" type="noConversion"/>
  </si>
  <si>
    <t>男性
Male</t>
    <phoneticPr fontId="1" type="noConversion"/>
  </si>
  <si>
    <t>女性
Female</t>
    <phoneticPr fontId="1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</si>
  <si>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1" type="noConversion"/>
  </si>
  <si>
    <r>
      <t>105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</si>
  <si>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t>1</t>
    </r>
    <r>
      <rPr>
        <sz val="12"/>
        <rFont val="標楷體"/>
        <family val="4"/>
        <charset val="136"/>
      </rPr>
      <t>月</t>
    </r>
    <phoneticPr fontId="1" type="noConversion"/>
  </si>
  <si>
    <t>Jan.</t>
    <phoneticPr fontId="1" type="noConversion"/>
  </si>
  <si>
    <r>
      <t>2</t>
    </r>
    <r>
      <rPr>
        <sz val="12"/>
        <rFont val="標楷體"/>
        <family val="4"/>
        <charset val="136"/>
      </rPr>
      <t>月</t>
    </r>
    <phoneticPr fontId="1" type="noConversion"/>
  </si>
  <si>
    <t>Feb.</t>
    <phoneticPr fontId="1" type="noConversion"/>
  </si>
  <si>
    <r>
      <t>3</t>
    </r>
    <r>
      <rPr>
        <sz val="12"/>
        <rFont val="標楷體"/>
        <family val="4"/>
        <charset val="136"/>
      </rPr>
      <t>月</t>
    </r>
    <phoneticPr fontId="1" type="noConversion"/>
  </si>
  <si>
    <t>Mar.</t>
    <phoneticPr fontId="1" type="noConversion"/>
  </si>
  <si>
    <r>
      <t>4</t>
    </r>
    <r>
      <rPr>
        <sz val="12"/>
        <rFont val="標楷體"/>
        <family val="4"/>
        <charset val="136"/>
      </rPr>
      <t>月</t>
    </r>
    <phoneticPr fontId="1" type="noConversion"/>
  </si>
  <si>
    <t>Apr.</t>
    <phoneticPr fontId="1" type="noConversion"/>
  </si>
  <si>
    <r>
      <t>5</t>
    </r>
    <r>
      <rPr>
        <sz val="12"/>
        <rFont val="標楷體"/>
        <family val="4"/>
        <charset val="136"/>
      </rPr>
      <t>月</t>
    </r>
    <phoneticPr fontId="1" type="noConversion"/>
  </si>
  <si>
    <t>May.</t>
    <phoneticPr fontId="1" type="noConversion"/>
  </si>
  <si>
    <r>
      <t>6</t>
    </r>
    <r>
      <rPr>
        <sz val="12"/>
        <rFont val="標楷體"/>
        <family val="4"/>
        <charset val="136"/>
      </rPr>
      <t>月</t>
    </r>
    <phoneticPr fontId="1" type="noConversion"/>
  </si>
  <si>
    <t>June</t>
    <phoneticPr fontId="1" type="noConversion"/>
  </si>
  <si>
    <r>
      <t>7</t>
    </r>
    <r>
      <rPr>
        <sz val="12"/>
        <rFont val="標楷體"/>
        <family val="4"/>
        <charset val="136"/>
      </rPr>
      <t>月</t>
    </r>
    <phoneticPr fontId="1" type="noConversion"/>
  </si>
  <si>
    <t>July</t>
    <phoneticPr fontId="1" type="noConversion"/>
  </si>
  <si>
    <r>
      <t>8</t>
    </r>
    <r>
      <rPr>
        <sz val="12"/>
        <rFont val="標楷體"/>
        <family val="4"/>
        <charset val="136"/>
      </rPr>
      <t>月</t>
    </r>
    <phoneticPr fontId="1" type="noConversion"/>
  </si>
  <si>
    <t>Aug.</t>
    <phoneticPr fontId="1" type="noConversion"/>
  </si>
  <si>
    <r>
      <t>9</t>
    </r>
    <r>
      <rPr>
        <sz val="12"/>
        <rFont val="標楷體"/>
        <family val="4"/>
        <charset val="136"/>
      </rPr>
      <t>月</t>
    </r>
    <phoneticPr fontId="1" type="noConversion"/>
  </si>
  <si>
    <t>Sep.</t>
    <phoneticPr fontId="1" type="noConversion"/>
  </si>
  <si>
    <r>
      <t>10</t>
    </r>
    <r>
      <rPr>
        <sz val="12"/>
        <rFont val="標楷體"/>
        <family val="4"/>
        <charset val="136"/>
      </rPr>
      <t>月</t>
    </r>
    <phoneticPr fontId="1" type="noConversion"/>
  </si>
  <si>
    <t>Oct.</t>
    <phoneticPr fontId="1" type="noConversion"/>
  </si>
  <si>
    <t>Nov.</t>
    <phoneticPr fontId="1" type="noConversion"/>
  </si>
  <si>
    <t>Dec.</t>
    <phoneticPr fontId="1" type="noConversion"/>
  </si>
  <si>
    <r>
      <rPr>
        <sz val="12"/>
        <rFont val="標楷體"/>
        <family val="4"/>
        <charset val="136"/>
      </rPr>
      <t>資料來源：經濟部國際貿易局貿易安全與管控小組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</si>
  <si>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106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2017</t>
    </r>
    <phoneticPr fontId="1" type="noConversion"/>
  </si>
  <si>
    <r>
      <t>106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</si>
  <si>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2018</t>
    </r>
    <phoneticPr fontId="1" type="noConversion"/>
  </si>
  <si>
    <r>
      <t>107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</si>
  <si>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2019</t>
    </r>
    <phoneticPr fontId="1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</si>
  <si>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1" type="noConversion"/>
  </si>
  <si>
    <t>合計
Total</t>
    <phoneticPr fontId="1" type="noConversion"/>
  </si>
  <si>
    <t>國際貿易局
Bureau of foreign trade</t>
    <phoneticPr fontId="1" type="noConversion"/>
  </si>
  <si>
    <t>加工出口區管理處
Export ProcessingZone Administration</t>
    <phoneticPr fontId="1" type="noConversion"/>
  </si>
  <si>
    <t>新竹科學工業園區管理局
Hsinchu Science Park Bureau</t>
    <phoneticPr fontId="1" type="noConversion"/>
  </si>
  <si>
    <t>中部科學工業園區管理局
Central Taiwan Science Park Bureau</t>
    <phoneticPr fontId="1" type="noConversion"/>
  </si>
  <si>
    <t>南部科學工業園區管理局
Southern Taiwan Science Park Bureau</t>
    <phoneticPr fontId="1" type="noConversion"/>
  </si>
  <si>
    <t>國防部軍備局
Armaments Bureau, ROC Military National Defence</t>
    <phoneticPr fontId="1" type="noConversion"/>
  </si>
  <si>
    <t>男性
Male</t>
    <phoneticPr fontId="1" type="noConversion"/>
  </si>
  <si>
    <t>女性
Female</t>
    <phoneticPr fontId="1" type="noConversion"/>
  </si>
  <si>
    <r>
      <rPr>
        <b/>
        <sz val="12"/>
        <rFont val="標楷體"/>
        <family val="4"/>
        <charset val="136"/>
      </rPr>
      <t>比重</t>
    </r>
    <r>
      <rPr>
        <b/>
        <sz val="12"/>
        <rFont val="Times New Roman"/>
        <family val="1"/>
      </rPr>
      <t>(%)
Rate</t>
    </r>
    <phoneticPr fontId="1" type="noConversion"/>
  </si>
  <si>
    <r>
      <t>108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</si>
  <si>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t>1</t>
    </r>
    <r>
      <rPr>
        <sz val="12"/>
        <rFont val="標楷體"/>
        <family val="4"/>
        <charset val="136"/>
      </rPr>
      <t>月</t>
    </r>
    <phoneticPr fontId="1" type="noConversion"/>
  </si>
  <si>
    <t>Jan.</t>
    <phoneticPr fontId="1" type="noConversion"/>
  </si>
  <si>
    <r>
      <t>2</t>
    </r>
    <r>
      <rPr>
        <sz val="12"/>
        <rFont val="標楷體"/>
        <family val="4"/>
        <charset val="136"/>
      </rPr>
      <t>月</t>
    </r>
    <phoneticPr fontId="1" type="noConversion"/>
  </si>
  <si>
    <t>Feb.</t>
    <phoneticPr fontId="1" type="noConversion"/>
  </si>
  <si>
    <r>
      <t>3</t>
    </r>
    <r>
      <rPr>
        <sz val="12"/>
        <rFont val="標楷體"/>
        <family val="4"/>
        <charset val="136"/>
      </rPr>
      <t>月</t>
    </r>
    <phoneticPr fontId="1" type="noConversion"/>
  </si>
  <si>
    <t>Mar.</t>
    <phoneticPr fontId="1" type="noConversion"/>
  </si>
  <si>
    <r>
      <t>4</t>
    </r>
    <r>
      <rPr>
        <sz val="12"/>
        <rFont val="標楷體"/>
        <family val="4"/>
        <charset val="136"/>
      </rPr>
      <t>月</t>
    </r>
    <phoneticPr fontId="1" type="noConversion"/>
  </si>
  <si>
    <t>Apr.</t>
    <phoneticPr fontId="1" type="noConversion"/>
  </si>
  <si>
    <r>
      <t>5</t>
    </r>
    <r>
      <rPr>
        <sz val="12"/>
        <rFont val="標楷體"/>
        <family val="4"/>
        <charset val="136"/>
      </rPr>
      <t>月</t>
    </r>
    <phoneticPr fontId="1" type="noConversion"/>
  </si>
  <si>
    <t>May.</t>
    <phoneticPr fontId="1" type="noConversion"/>
  </si>
  <si>
    <r>
      <t>6</t>
    </r>
    <r>
      <rPr>
        <sz val="12"/>
        <rFont val="標楷體"/>
        <family val="4"/>
        <charset val="136"/>
      </rPr>
      <t>月</t>
    </r>
    <phoneticPr fontId="1" type="noConversion"/>
  </si>
  <si>
    <t>June</t>
    <phoneticPr fontId="1" type="noConversion"/>
  </si>
  <si>
    <r>
      <t>7</t>
    </r>
    <r>
      <rPr>
        <sz val="12"/>
        <rFont val="標楷體"/>
        <family val="4"/>
        <charset val="136"/>
      </rPr>
      <t>月</t>
    </r>
    <phoneticPr fontId="1" type="noConversion"/>
  </si>
  <si>
    <t>July</t>
    <phoneticPr fontId="1" type="noConversion"/>
  </si>
  <si>
    <r>
      <t>8</t>
    </r>
    <r>
      <rPr>
        <sz val="12"/>
        <rFont val="標楷體"/>
        <family val="4"/>
        <charset val="136"/>
      </rPr>
      <t>月</t>
    </r>
    <phoneticPr fontId="1" type="noConversion"/>
  </si>
  <si>
    <t>Aug.</t>
    <phoneticPr fontId="1" type="noConversion"/>
  </si>
  <si>
    <r>
      <t>9</t>
    </r>
    <r>
      <rPr>
        <sz val="12"/>
        <rFont val="標楷體"/>
        <family val="4"/>
        <charset val="136"/>
      </rPr>
      <t>月</t>
    </r>
    <phoneticPr fontId="1" type="noConversion"/>
  </si>
  <si>
    <t>Sep.</t>
    <phoneticPr fontId="1" type="noConversion"/>
  </si>
  <si>
    <r>
      <t>10</t>
    </r>
    <r>
      <rPr>
        <sz val="12"/>
        <rFont val="標楷體"/>
        <family val="4"/>
        <charset val="136"/>
      </rPr>
      <t>月</t>
    </r>
    <phoneticPr fontId="1" type="noConversion"/>
  </si>
  <si>
    <t>Oct.</t>
    <phoneticPr fontId="1" type="noConversion"/>
  </si>
  <si>
    <t>Nov.</t>
    <phoneticPr fontId="1" type="noConversion"/>
  </si>
  <si>
    <t>Dec.</t>
    <phoneticPr fontId="1" type="noConversion"/>
  </si>
  <si>
    <t>資料來源：經濟部國際貿易局貿易安全管理辦公室</t>
    <phoneticPr fontId="1" type="noConversion"/>
  </si>
  <si>
    <t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</si>
  <si>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12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</si>
  <si>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12" type="noConversion"/>
  </si>
  <si>
    <t>108年</t>
    <phoneticPr fontId="12" type="noConversion"/>
  </si>
  <si>
    <t>107年</t>
    <phoneticPr fontId="12" type="noConversion"/>
  </si>
  <si>
    <t>106年</t>
    <phoneticPr fontId="12" type="noConversion"/>
  </si>
  <si>
    <t>105年</t>
    <phoneticPr fontId="12" type="noConversion"/>
  </si>
  <si>
    <t>104年</t>
    <phoneticPr fontId="12" type="noConversion"/>
  </si>
  <si>
    <t>103年</t>
  </si>
  <si>
    <t>102年</t>
  </si>
  <si>
    <t>戰略性高科技貨品輸出許可證(SHTC)申請人性別統計表
The statistics of the gender of applicants for Strategic High-Tech Commodities</t>
    <phoneticPr fontId="12" type="noConversion"/>
  </si>
  <si>
    <t>Period</t>
    <phoneticPr fontId="1" type="noConversion"/>
  </si>
  <si>
    <t>年度</t>
    <phoneticPr fontId="1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</si>
  <si>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 xml:space="preserve"> Male</t>
    </r>
    <phoneticPr fontId="12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</si>
  <si>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Female</t>
    </r>
    <phoneticPr fontId="12" type="noConversion"/>
  </si>
  <si>
    <t>單位：件；%
Unitl：Pieces；Rate</t>
    <phoneticPr fontId="12" type="noConversion"/>
  </si>
  <si>
    <t>件數
Pieces</t>
    <phoneticPr fontId="12" type="noConversion"/>
  </si>
  <si>
    <t>109年</t>
    <phoneticPr fontId="1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</si>
  <si>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2020</t>
    </r>
    <phoneticPr fontId="1" type="noConversion"/>
  </si>
  <si>
    <r>
      <t>109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</si>
  <si>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rPr>
        <b/>
        <sz val="12"/>
        <rFont val="標楷體"/>
        <family val="4"/>
        <charset val="136"/>
      </rPr>
      <t>發證單位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核發件數</t>
    </r>
    <r>
      <rPr>
        <b/>
        <sz val="12"/>
        <rFont val="Times New Roman"/>
        <family val="1"/>
      </rPr>
      <t xml:space="preserve">
Authority/Quantity</t>
    </r>
    <phoneticPr fontId="1" type="noConversion"/>
  </si>
  <si>
    <t>南部科學工業園區管理局
Southern Taiwan Science Park Bureau</t>
    <phoneticPr fontId="1" type="noConversion"/>
  </si>
  <si>
    <t>女性
Female</t>
    <phoneticPr fontId="1" type="noConversion"/>
  </si>
  <si>
    <t>男性
Male</t>
    <phoneticPr fontId="1" type="noConversion"/>
  </si>
  <si>
    <t>Jan.</t>
    <phoneticPr fontId="1" type="noConversion"/>
  </si>
  <si>
    <r>
      <t>2</t>
    </r>
    <r>
      <rPr>
        <sz val="12"/>
        <rFont val="標楷體"/>
        <family val="4"/>
        <charset val="136"/>
      </rPr>
      <t>月</t>
    </r>
    <phoneticPr fontId="1" type="noConversion"/>
  </si>
  <si>
    <t>Mar.</t>
    <phoneticPr fontId="1" type="noConversion"/>
  </si>
  <si>
    <r>
      <t>4</t>
    </r>
    <r>
      <rPr>
        <sz val="12"/>
        <rFont val="標楷體"/>
        <family val="4"/>
        <charset val="136"/>
      </rPr>
      <t>月</t>
    </r>
    <phoneticPr fontId="1" type="noConversion"/>
  </si>
  <si>
    <r>
      <t>5</t>
    </r>
    <r>
      <rPr>
        <sz val="12"/>
        <rFont val="標楷體"/>
        <family val="4"/>
        <charset val="136"/>
      </rPr>
      <t>月</t>
    </r>
    <phoneticPr fontId="1" type="noConversion"/>
  </si>
  <si>
    <t>May.</t>
    <phoneticPr fontId="1" type="noConversion"/>
  </si>
  <si>
    <t>June</t>
    <phoneticPr fontId="1" type="noConversion"/>
  </si>
  <si>
    <r>
      <t>7</t>
    </r>
    <r>
      <rPr>
        <sz val="12"/>
        <rFont val="標楷體"/>
        <family val="4"/>
        <charset val="136"/>
      </rPr>
      <t>月</t>
    </r>
    <phoneticPr fontId="1" type="noConversion"/>
  </si>
  <si>
    <t>July</t>
    <phoneticPr fontId="1" type="noConversion"/>
  </si>
  <si>
    <r>
      <t>10</t>
    </r>
    <r>
      <rPr>
        <sz val="12"/>
        <rFont val="標楷體"/>
        <family val="4"/>
        <charset val="136"/>
      </rPr>
      <t>月</t>
    </r>
    <phoneticPr fontId="1" type="noConversion"/>
  </si>
  <si>
    <r>
      <t>110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</si>
  <si>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2021</t>
    </r>
    <phoneticPr fontId="1" type="noConversion"/>
  </si>
  <si>
    <t>110年</t>
    <phoneticPr fontId="1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</si>
  <si>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111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2022</t>
    </r>
    <phoneticPr fontId="1" type="noConversion"/>
  </si>
  <si>
    <r>
      <t>111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</si>
  <si>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t>111年</t>
    <phoneticPr fontId="12" type="noConversion"/>
  </si>
  <si>
    <r>
      <t>112</t>
    </r>
    <r>
      <rPr>
        <b/>
        <sz val="12"/>
        <rFont val="標楷體"/>
        <family val="4"/>
        <charset val="136"/>
      </rPr>
      <t>年累計</t>
    </r>
    <r>
      <rPr>
        <b/>
        <sz val="12"/>
        <rFont val="Times New Roman"/>
        <family val="1"/>
      </rPr>
      <t>(sum)</t>
    </r>
    <phoneticPr fontId="1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</si>
  <si>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2023</t>
    </r>
    <phoneticPr fontId="1" type="noConversion"/>
  </si>
  <si>
    <t>112年</t>
    <phoneticPr fontId="12" type="noConversion"/>
  </si>
  <si>
    <t>國際貿易署
International Trade Administration</t>
    <phoneticPr fontId="1" type="noConversion"/>
  </si>
  <si>
    <t>產業園區管理局
Bureau of Industrial Parks</t>
    <phoneticPr fontId="1" type="noConversion"/>
  </si>
  <si>
    <t>資料來源：經濟部國際貿易署貿易安全管理辦公室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</si>
</sst>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0.00_ "/>
    <numFmt numFmtId="179" formatCode="#,##0_);\(#,##0\)"/>
    <numFmt numFmtId="180" formatCode="#,##0.00_);\(#,##0.00\)"/>
    <numFmt numFmtId="181" formatCode="_(* #,##0.00_);_(* \(#,##0.00\);_(* &quot;-&quot;??_);_(@_)"/>
    <numFmt numFmtId="182" formatCode="_(* #,##0_);_(* \(#,##0\);_(* &quot;-&quot;??_);_(@_)"/>
    <numFmt numFmtId="183" formatCode="#,##0.00_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 Unicode MS"/>
      <family val="2"/>
      <charset val="136"/>
    </font>
    <font>
      <sz val="12"/>
      <name val="Arial Unicode MS"/>
      <family val="2"/>
      <charset val="136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3" fillId="0" borderId="0"/>
    <xf numFmtId="181" fontId="13" fillId="0" borderId="0" applyFont="0" applyFill="0" applyBorder="0" applyAlignment="0" applyProtection="0"/>
  </cellStyleXfs>
  <cellXfs count="15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178" fontId="6" fillId="0" borderId="5" xfId="0" applyNumberFormat="1" applyFont="1" applyBorder="1" applyAlignment="1">
      <alignment horizontal="right" vertical="center" wrapText="1"/>
    </xf>
    <xf numFmtId="0" fontId="7" fillId="0" borderId="0" xfId="0" applyFont="1" applyBorder="1">
      <alignment vertical="center"/>
    </xf>
    <xf numFmtId="176" fontId="7" fillId="0" borderId="3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179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0" fontId="7" fillId="0" borderId="6" xfId="0" applyFont="1" applyFill="1" applyBorder="1">
      <alignment vertical="center"/>
    </xf>
    <xf numFmtId="176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180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7" fillId="0" borderId="6" xfId="0" applyNumberFormat="1" applyFont="1" applyBorder="1">
      <alignment vertical="center"/>
    </xf>
    <xf numFmtId="177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 wrapText="1"/>
    </xf>
    <xf numFmtId="176" fontId="8" fillId="0" borderId="5" xfId="0" applyNumberFormat="1" applyFont="1" applyBorder="1" applyAlignment="1">
      <alignment horizontal="right" vertical="center" wrapText="1"/>
    </xf>
    <xf numFmtId="178" fontId="8" fillId="0" borderId="5" xfId="0" applyNumberFormat="1" applyFont="1" applyBorder="1" applyAlignment="1">
      <alignment horizontal="right" vertical="center" wrapText="1"/>
    </xf>
    <xf numFmtId="176" fontId="8" fillId="0" borderId="5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4" fillId="0" borderId="0" xfId="2" applyFont="1"/>
    <xf numFmtId="0" fontId="14" fillId="0" borderId="0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182" fontId="9" fillId="0" borderId="0" xfId="3" applyNumberFormat="1" applyFont="1" applyBorder="1" applyAlignment="1">
      <alignment horizontal="right" vertical="center"/>
    </xf>
    <xf numFmtId="183" fontId="9" fillId="0" borderId="0" xfId="3" applyNumberFormat="1" applyFont="1" applyBorder="1" applyAlignment="1">
      <alignment horizontal="right" vertical="center"/>
    </xf>
    <xf numFmtId="181" fontId="9" fillId="0" borderId="0" xfId="3" applyFont="1" applyBorder="1" applyAlignment="1">
      <alignment horizontal="right" vertical="center"/>
    </xf>
    <xf numFmtId="0" fontId="4" fillId="0" borderId="22" xfId="2" applyFont="1" applyBorder="1" applyAlignment="1">
      <alignment horizontal="center" vertical="center" wrapText="1"/>
    </xf>
    <xf numFmtId="182" fontId="9" fillId="0" borderId="0" xfId="3" applyNumberFormat="1" applyFont="1" applyBorder="1" applyAlignment="1">
      <alignment horizontal="center" vertical="center"/>
    </xf>
    <xf numFmtId="0" fontId="4" fillId="0" borderId="22" xfId="2" quotePrefix="1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182" fontId="9" fillId="0" borderId="6" xfId="3" applyNumberFormat="1" applyFont="1" applyBorder="1" applyAlignment="1">
      <alignment horizontal="center" vertical="center"/>
    </xf>
    <xf numFmtId="182" fontId="9" fillId="0" borderId="6" xfId="3" applyNumberFormat="1" applyFont="1" applyBorder="1" applyAlignment="1">
      <alignment horizontal="right" vertical="center"/>
    </xf>
    <xf numFmtId="183" fontId="9" fillId="0" borderId="6" xfId="3" applyNumberFormat="1" applyFont="1" applyBorder="1" applyAlignment="1">
      <alignment horizontal="right" vertical="center"/>
    </xf>
    <xf numFmtId="181" fontId="9" fillId="0" borderId="6" xfId="3" applyFont="1" applyBorder="1" applyAlignment="1">
      <alignment horizontal="right" vertical="center"/>
    </xf>
    <xf numFmtId="0" fontId="4" fillId="0" borderId="24" xfId="2" quotePrefix="1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2" fontId="9" fillId="0" borderId="0" xfId="3" applyNumberFormat="1" applyFont="1" applyFill="1" applyBorder="1" applyAlignment="1">
      <alignment horizontal="right" vertical="center"/>
    </xf>
    <xf numFmtId="183" fontId="9" fillId="0" borderId="0" xfId="3" applyNumberFormat="1" applyFont="1" applyFill="1" applyBorder="1" applyAlignment="1">
      <alignment horizontal="right" vertical="center"/>
    </xf>
    <xf numFmtId="181" fontId="9" fillId="0" borderId="0" xfId="3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79" fontId="8" fillId="0" borderId="5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 wrapText="1"/>
    </xf>
    <xf numFmtId="180" fontId="9" fillId="0" borderId="0" xfId="0" applyNumberFormat="1" applyFont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49" fontId="11" fillId="0" borderId="0" xfId="1" applyNumberFormat="1" applyFont="1" applyAlignment="1">
      <alignment horizontal="center" vertical="center" wrapText="1"/>
    </xf>
    <xf numFmtId="0" fontId="15" fillId="0" borderId="0" xfId="2" applyFont="1" applyBorder="1" applyAlignment="1">
      <alignment horizontal="right" wrapText="1"/>
    </xf>
    <xf numFmtId="0" fontId="14" fillId="0" borderId="0" xfId="2" applyFont="1" applyBorder="1" applyAlignment="1">
      <alignment horizontal="right" wrapText="1"/>
    </xf>
    <xf numFmtId="0" fontId="4" fillId="0" borderId="17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3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千分位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workbookViewId="0">
      <selection activeCell="H4" sqref="H4:I4"/>
    </sheetView>
  </sheetViews>
  <sheetFormatPr defaultColWidth="9.125" defaultRowHeight="12.75"/>
  <cols>
    <col min="1" max="1" width="9.125" style="57"/>
    <col min="2" max="2" width="20.875" style="57" customWidth="1"/>
    <col min="3" max="6" width="18.75" style="57" customWidth="1"/>
    <col min="7" max="16384" width="9.125" style="57"/>
  </cols>
  <sheetData>
    <row r="1" spans="1:7" ht="75.75" customHeight="1">
      <c r="A1" s="98" t="s">
        <v>168</v>
      </c>
      <c r="B1" s="98"/>
      <c r="C1" s="98"/>
      <c r="D1" s="98"/>
      <c r="E1" s="98"/>
      <c r="F1" s="98"/>
      <c r="G1" s="98"/>
    </row>
    <row r="2" spans="1:7" ht="40.15" customHeight="1" thickBot="1">
      <c r="A2" s="58" t="s">
        <v>158</v>
      </c>
      <c r="B2" s="58" t="s">
        <v>158</v>
      </c>
      <c r="C2" s="58" t="s">
        <v>158</v>
      </c>
      <c r="D2" s="58" t="s">
        <v>158</v>
      </c>
      <c r="E2" s="99" t="s">
        <v>173</v>
      </c>
      <c r="F2" s="100"/>
      <c r="G2" s="100"/>
    </row>
    <row r="3" spans="1:7" ht="36" customHeight="1">
      <c r="A3" s="101" t="s">
        <v>170</v>
      </c>
      <c r="B3" s="105" t="s">
        <v>159</v>
      </c>
      <c r="C3" s="105" t="s">
        <v>171</v>
      </c>
      <c r="D3" s="103" t="s">
        <v>158</v>
      </c>
      <c r="E3" s="105" t="s">
        <v>172</v>
      </c>
      <c r="F3" s="103" t="s">
        <v>158</v>
      </c>
      <c r="G3" s="103" t="s">
        <v>169</v>
      </c>
    </row>
    <row r="4" spans="1:7" ht="33">
      <c r="A4" s="102" t="s">
        <v>158</v>
      </c>
      <c r="B4" s="104" t="s">
        <v>158</v>
      </c>
      <c r="C4" s="73" t="s">
        <v>174</v>
      </c>
      <c r="D4" s="59" t="s">
        <v>160</v>
      </c>
      <c r="E4" s="73" t="s">
        <v>174</v>
      </c>
      <c r="F4" s="59" t="s">
        <v>160</v>
      </c>
      <c r="G4" s="104" t="s">
        <v>158</v>
      </c>
    </row>
    <row r="5" spans="1:7" ht="37.5" customHeight="1">
      <c r="A5" s="60" t="s">
        <v>200</v>
      </c>
      <c r="B5" s="82">
        <f>C5+E5</f>
        <v>8525</v>
      </c>
      <c r="C5" s="82">
        <v>8010</v>
      </c>
      <c r="D5" s="83">
        <f>C5/B5*100</f>
        <v>93.958944281524921</v>
      </c>
      <c r="E5" s="82">
        <v>515</v>
      </c>
      <c r="F5" s="84">
        <f>E5/B5*100</f>
        <v>6.0410557184750733</v>
      </c>
      <c r="G5" s="64">
        <v>2023</v>
      </c>
    </row>
    <row r="6" spans="1:7" ht="37.5" customHeight="1">
      <c r="A6" s="60" t="s">
        <v>197</v>
      </c>
      <c r="B6" s="82">
        <f>C6+E6</f>
        <v>16699</v>
      </c>
      <c r="C6" s="82">
        <v>10009</v>
      </c>
      <c r="D6" s="83">
        <f>C6/B6*100</f>
        <v>59.937720821606092</v>
      </c>
      <c r="E6" s="82">
        <v>6690</v>
      </c>
      <c r="F6" s="84">
        <f>E6/B6*100</f>
        <v>40.062279178393915</v>
      </c>
      <c r="G6" s="64">
        <v>2022</v>
      </c>
    </row>
    <row r="7" spans="1:7" ht="37.5" customHeight="1">
      <c r="A7" s="60" t="s">
        <v>194</v>
      </c>
      <c r="B7" s="82">
        <f>C7+E7</f>
        <v>11501</v>
      </c>
      <c r="C7" s="82">
        <v>10866</v>
      </c>
      <c r="D7" s="83">
        <f>C7/B7*100</f>
        <v>94.478740979045313</v>
      </c>
      <c r="E7" s="82">
        <v>635</v>
      </c>
      <c r="F7" s="84">
        <f>E7/B7*100</f>
        <v>5.5212590209546999</v>
      </c>
      <c r="G7" s="64">
        <v>2021</v>
      </c>
    </row>
    <row r="8" spans="1:7" ht="37.5" customHeight="1">
      <c r="A8" s="60" t="s">
        <v>175</v>
      </c>
      <c r="B8" s="82">
        <v>9236</v>
      </c>
      <c r="C8" s="82">
        <v>8856</v>
      </c>
      <c r="D8" s="83">
        <f>C8/B8*100</f>
        <v>95.885664789952358</v>
      </c>
      <c r="E8" s="82">
        <v>380</v>
      </c>
      <c r="F8" s="84">
        <v>4.1100000000000003</v>
      </c>
      <c r="G8" s="64">
        <v>2020</v>
      </c>
    </row>
    <row r="9" spans="1:7" ht="37.5" customHeight="1">
      <c r="A9" s="60" t="s">
        <v>161</v>
      </c>
      <c r="B9" s="61">
        <v>9685</v>
      </c>
      <c r="C9" s="61">
        <v>9176</v>
      </c>
      <c r="D9" s="62">
        <v>94.744450180691786</v>
      </c>
      <c r="E9" s="61">
        <v>509</v>
      </c>
      <c r="F9" s="63">
        <v>5.2555498193082082</v>
      </c>
      <c r="G9" s="64">
        <v>2019</v>
      </c>
    </row>
    <row r="10" spans="1:7" ht="37.5" customHeight="1">
      <c r="A10" s="60" t="s">
        <v>162</v>
      </c>
      <c r="B10" s="61">
        <v>9123</v>
      </c>
      <c r="C10" s="61">
        <v>8419</v>
      </c>
      <c r="D10" s="62">
        <v>92.283240162227344</v>
      </c>
      <c r="E10" s="61">
        <v>704</v>
      </c>
      <c r="F10" s="63">
        <v>7.7167598377726634</v>
      </c>
      <c r="G10" s="64">
        <v>2018</v>
      </c>
    </row>
    <row r="11" spans="1:7" ht="37.5" customHeight="1">
      <c r="A11" s="60" t="s">
        <v>163</v>
      </c>
      <c r="B11" s="61">
        <v>11228</v>
      </c>
      <c r="C11" s="61">
        <v>10197</v>
      </c>
      <c r="D11" s="62">
        <v>90.81759885999287</v>
      </c>
      <c r="E11" s="61">
        <v>1031</v>
      </c>
      <c r="F11" s="63">
        <v>9.1824011400071246</v>
      </c>
      <c r="G11" s="64">
        <v>2017</v>
      </c>
    </row>
    <row r="12" spans="1:7" ht="37.5" customHeight="1">
      <c r="A12" s="60" t="s">
        <v>164</v>
      </c>
      <c r="B12" s="61">
        <v>11347</v>
      </c>
      <c r="C12" s="61">
        <v>10200</v>
      </c>
      <c r="D12" s="62">
        <v>89.891601304309503</v>
      </c>
      <c r="E12" s="61">
        <v>1147</v>
      </c>
      <c r="F12" s="63">
        <v>10.108398695690489</v>
      </c>
      <c r="G12" s="64">
        <v>2016</v>
      </c>
    </row>
    <row r="13" spans="1:7" ht="37.5" customHeight="1">
      <c r="A13" s="60" t="s">
        <v>165</v>
      </c>
      <c r="B13" s="65">
        <v>10602</v>
      </c>
      <c r="C13" s="61">
        <v>9758</v>
      </c>
      <c r="D13" s="62">
        <v>92.039237879645356</v>
      </c>
      <c r="E13" s="61">
        <v>844</v>
      </c>
      <c r="F13" s="63">
        <v>7.9607621203546506</v>
      </c>
      <c r="G13" s="66">
        <v>2015</v>
      </c>
    </row>
    <row r="14" spans="1:7" ht="37.5" customHeight="1">
      <c r="A14" s="60" t="s">
        <v>166</v>
      </c>
      <c r="B14" s="65">
        <v>14192</v>
      </c>
      <c r="C14" s="61">
        <v>13347</v>
      </c>
      <c r="D14" s="62">
        <v>94.045941375422771</v>
      </c>
      <c r="E14" s="61">
        <v>845</v>
      </c>
      <c r="F14" s="63">
        <v>5.9540586245772262</v>
      </c>
      <c r="G14" s="66">
        <v>2014</v>
      </c>
    </row>
    <row r="15" spans="1:7" ht="37.5" customHeight="1" thickBot="1">
      <c r="A15" s="67" t="s">
        <v>167</v>
      </c>
      <c r="B15" s="68">
        <v>11054</v>
      </c>
      <c r="C15" s="69">
        <v>10631</v>
      </c>
      <c r="D15" s="70">
        <v>96.173330920933594</v>
      </c>
      <c r="E15" s="69">
        <v>423</v>
      </c>
      <c r="F15" s="71">
        <v>3.8266690790664013</v>
      </c>
      <c r="G15" s="72">
        <v>2013</v>
      </c>
    </row>
  </sheetData>
  <mergeCells count="7">
    <mergeCell ref="A1:G1"/>
    <mergeCell ref="E2:G2"/>
    <mergeCell ref="A3:A4"/>
    <mergeCell ref="G3:G4"/>
    <mergeCell ref="B3:B4"/>
    <mergeCell ref="C3:D3"/>
    <mergeCell ref="E3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875" style="28" customWidth="1"/>
    <col min="10" max="11" width="11.875" style="29" customWidth="1"/>
    <col min="12" max="13" width="13.625" style="30" customWidth="1"/>
    <col min="14" max="15" width="14.375" style="30" customWidth="1"/>
    <col min="16" max="17" width="13.5" style="30" customWidth="1"/>
    <col min="18" max="19" width="12.25" style="30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78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2"/>
      <c r="E4" s="117" t="s">
        <v>26</v>
      </c>
      <c r="F4" s="114"/>
      <c r="G4" s="114"/>
      <c r="H4" s="148" t="s">
        <v>27</v>
      </c>
      <c r="I4" s="149"/>
      <c r="J4" s="150" t="s">
        <v>34</v>
      </c>
      <c r="K4" s="151"/>
      <c r="L4" s="122" t="s">
        <v>33</v>
      </c>
      <c r="M4" s="123"/>
      <c r="N4" s="122" t="s">
        <v>32</v>
      </c>
      <c r="O4" s="123"/>
      <c r="P4" s="122" t="s">
        <v>31</v>
      </c>
      <c r="Q4" s="123"/>
      <c r="R4" s="122" t="s">
        <v>39</v>
      </c>
      <c r="S4" s="124"/>
    </row>
    <row r="5" spans="1:19" s="1" customFormat="1" ht="15.6" customHeight="1">
      <c r="A5" s="115"/>
      <c r="B5" s="115"/>
      <c r="C5" s="116"/>
      <c r="D5" s="4"/>
      <c r="E5" s="125" t="s">
        <v>29</v>
      </c>
      <c r="F5" s="127" t="s">
        <v>30</v>
      </c>
      <c r="G5" s="21"/>
      <c r="H5" s="129" t="s">
        <v>29</v>
      </c>
      <c r="I5" s="129" t="s">
        <v>30</v>
      </c>
      <c r="J5" s="129" t="s">
        <v>29</v>
      </c>
      <c r="K5" s="129" t="s">
        <v>30</v>
      </c>
      <c r="L5" s="129" t="s">
        <v>29</v>
      </c>
      <c r="M5" s="129" t="s">
        <v>30</v>
      </c>
      <c r="N5" s="129" t="s">
        <v>29</v>
      </c>
      <c r="O5" s="129" t="s">
        <v>30</v>
      </c>
      <c r="P5" s="129" t="s">
        <v>29</v>
      </c>
      <c r="Q5" s="129" t="s">
        <v>30</v>
      </c>
      <c r="R5" s="129" t="s">
        <v>29</v>
      </c>
      <c r="S5" s="132" t="s">
        <v>30</v>
      </c>
    </row>
    <row r="6" spans="1:19" s="1" customFormat="1" ht="38.25" customHeight="1">
      <c r="A6" s="115"/>
      <c r="B6" s="115"/>
      <c r="C6" s="116"/>
      <c r="D6" s="4"/>
      <c r="E6" s="126"/>
      <c r="F6" s="128"/>
      <c r="G6" s="22" t="s">
        <v>28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79</v>
      </c>
      <c r="B7" s="134"/>
      <c r="C7" s="20">
        <v>2015</v>
      </c>
      <c r="D7" s="5">
        <f>E7+F7</f>
        <v>10602</v>
      </c>
      <c r="E7" s="6">
        <f>H7+J7+L7+N7+P7+R7</f>
        <v>9758</v>
      </c>
      <c r="F7" s="7">
        <f>I7+K7+M7+O7+Q7+S7</f>
        <v>844</v>
      </c>
      <c r="G7" s="8">
        <f>F7/D7*100</f>
        <v>7.9607621203546506</v>
      </c>
      <c r="H7" s="23">
        <f>SUM(H8:H19)</f>
        <v>4918</v>
      </c>
      <c r="I7" s="38">
        <f>SUM(I8:I19)</f>
        <v>844</v>
      </c>
      <c r="J7" s="38">
        <f>SUM(J8:J19)</f>
        <v>1236</v>
      </c>
      <c r="K7" s="38">
        <f t="shared" ref="K7:S7" si="0">SUM(K8:K19)</f>
        <v>0</v>
      </c>
      <c r="L7" s="38">
        <f>SUM(L8:L19)</f>
        <v>2873</v>
      </c>
      <c r="M7" s="38">
        <f t="shared" si="0"/>
        <v>0</v>
      </c>
      <c r="N7" s="23">
        <f t="shared" si="0"/>
        <v>112</v>
      </c>
      <c r="O7" s="23">
        <f t="shared" si="0"/>
        <v>0</v>
      </c>
      <c r="P7" s="23">
        <f t="shared" si="0"/>
        <v>134</v>
      </c>
      <c r="Q7" s="23">
        <f t="shared" si="0"/>
        <v>0</v>
      </c>
      <c r="R7" s="23">
        <f t="shared" si="0"/>
        <v>485</v>
      </c>
      <c r="S7" s="23">
        <f t="shared" si="0"/>
        <v>0</v>
      </c>
    </row>
    <row r="8" spans="1:19" ht="21.75" customHeight="1">
      <c r="A8" s="9"/>
      <c r="B8" s="32" t="s">
        <v>0</v>
      </c>
      <c r="C8" s="19" t="s">
        <v>13</v>
      </c>
      <c r="D8" s="10">
        <f t="shared" ref="D8:D19" si="1">E8+F8</f>
        <v>848</v>
      </c>
      <c r="E8" s="18">
        <f>H8+J8+L8+N8+P8+R8</f>
        <v>792</v>
      </c>
      <c r="F8" s="18">
        <f t="shared" ref="F8:F19" si="2">I8+K8+M8+O8+Q8+S8</f>
        <v>56</v>
      </c>
      <c r="G8" s="31">
        <f>F8/D8*100</f>
        <v>6.6037735849056602</v>
      </c>
      <c r="H8" s="24">
        <v>449</v>
      </c>
      <c r="I8" s="24">
        <v>56</v>
      </c>
      <c r="J8" s="24">
        <v>109</v>
      </c>
      <c r="K8" s="24">
        <v>0</v>
      </c>
      <c r="L8" s="24">
        <v>211</v>
      </c>
      <c r="M8" s="24">
        <v>0</v>
      </c>
      <c r="N8" s="24">
        <v>8</v>
      </c>
      <c r="O8" s="24">
        <v>0</v>
      </c>
      <c r="P8" s="24">
        <v>7</v>
      </c>
      <c r="Q8" s="24">
        <v>0</v>
      </c>
      <c r="R8" s="24">
        <v>8</v>
      </c>
      <c r="S8" s="24">
        <v>0</v>
      </c>
    </row>
    <row r="9" spans="1:19" ht="21.75" customHeight="1">
      <c r="A9" s="9"/>
      <c r="B9" s="32" t="s">
        <v>1</v>
      </c>
      <c r="C9" s="19" t="s">
        <v>14</v>
      </c>
      <c r="D9" s="10">
        <f t="shared" si="1"/>
        <v>708</v>
      </c>
      <c r="E9" s="18">
        <f t="shared" ref="E9:E19" si="3">H9+J9+L9+N9+P9+R9</f>
        <v>664</v>
      </c>
      <c r="F9" s="18">
        <f t="shared" si="2"/>
        <v>44</v>
      </c>
      <c r="G9" s="31">
        <f t="shared" ref="G9:G19" si="4">F9/D9*100</f>
        <v>6.2146892655367232</v>
      </c>
      <c r="H9" s="24">
        <v>328</v>
      </c>
      <c r="I9" s="24">
        <v>44</v>
      </c>
      <c r="J9" s="24">
        <v>110</v>
      </c>
      <c r="K9" s="24">
        <v>0</v>
      </c>
      <c r="L9" s="24">
        <v>196</v>
      </c>
      <c r="M9" s="24">
        <v>0</v>
      </c>
      <c r="N9" s="24">
        <v>8</v>
      </c>
      <c r="O9" s="24">
        <v>0</v>
      </c>
      <c r="P9" s="24">
        <v>12</v>
      </c>
      <c r="Q9" s="24">
        <v>0</v>
      </c>
      <c r="R9" s="24">
        <v>10</v>
      </c>
      <c r="S9" s="24">
        <v>0</v>
      </c>
    </row>
    <row r="10" spans="1:19" ht="21.75" customHeight="1">
      <c r="A10" s="9"/>
      <c r="B10" s="32" t="s">
        <v>2</v>
      </c>
      <c r="C10" s="19" t="s">
        <v>15</v>
      </c>
      <c r="D10" s="10">
        <f t="shared" si="1"/>
        <v>1052</v>
      </c>
      <c r="E10" s="18">
        <f t="shared" si="3"/>
        <v>952</v>
      </c>
      <c r="F10" s="18">
        <f t="shared" si="2"/>
        <v>100</v>
      </c>
      <c r="G10" s="31">
        <f t="shared" si="4"/>
        <v>9.5057034220532319</v>
      </c>
      <c r="H10" s="24">
        <v>479</v>
      </c>
      <c r="I10" s="24">
        <v>100</v>
      </c>
      <c r="J10" s="24">
        <v>157</v>
      </c>
      <c r="K10" s="24">
        <v>0</v>
      </c>
      <c r="L10" s="24">
        <v>283</v>
      </c>
      <c r="M10" s="24">
        <v>0</v>
      </c>
      <c r="N10" s="24">
        <v>9</v>
      </c>
      <c r="O10" s="24">
        <v>0</v>
      </c>
      <c r="P10" s="24">
        <v>14</v>
      </c>
      <c r="Q10" s="24">
        <v>0</v>
      </c>
      <c r="R10" s="24">
        <v>10</v>
      </c>
      <c r="S10" s="24">
        <v>0</v>
      </c>
    </row>
    <row r="11" spans="1:19" ht="21.75" customHeight="1">
      <c r="A11" s="9"/>
      <c r="B11" s="32" t="s">
        <v>3</v>
      </c>
      <c r="C11" s="19" t="s">
        <v>16</v>
      </c>
      <c r="D11" s="10">
        <f t="shared" si="1"/>
        <v>909</v>
      </c>
      <c r="E11" s="18">
        <f t="shared" si="3"/>
        <v>807</v>
      </c>
      <c r="F11" s="18">
        <f t="shared" si="2"/>
        <v>102</v>
      </c>
      <c r="G11" s="31">
        <f t="shared" si="4"/>
        <v>11.221122112211221</v>
      </c>
      <c r="H11" s="24">
        <v>403</v>
      </c>
      <c r="I11" s="24">
        <v>102</v>
      </c>
      <c r="J11" s="24">
        <v>114</v>
      </c>
      <c r="K11" s="24">
        <v>0</v>
      </c>
      <c r="L11" s="24">
        <v>263</v>
      </c>
      <c r="M11" s="24">
        <v>0</v>
      </c>
      <c r="N11" s="24">
        <v>11</v>
      </c>
      <c r="O11" s="24">
        <v>0</v>
      </c>
      <c r="P11" s="24">
        <v>9</v>
      </c>
      <c r="Q11" s="24">
        <v>0</v>
      </c>
      <c r="R11" s="24">
        <v>7</v>
      </c>
      <c r="S11" s="24">
        <v>0</v>
      </c>
    </row>
    <row r="12" spans="1:19" ht="21.75" customHeight="1">
      <c r="A12" s="9"/>
      <c r="B12" s="32" t="s">
        <v>4</v>
      </c>
      <c r="C12" s="19" t="s">
        <v>17</v>
      </c>
      <c r="D12" s="10">
        <f t="shared" si="1"/>
        <v>831</v>
      </c>
      <c r="E12" s="18">
        <f t="shared" si="3"/>
        <v>766</v>
      </c>
      <c r="F12" s="18">
        <f t="shared" si="2"/>
        <v>65</v>
      </c>
      <c r="G12" s="31">
        <f t="shared" si="4"/>
        <v>7.8219013237063777</v>
      </c>
      <c r="H12" s="24">
        <v>396</v>
      </c>
      <c r="I12" s="24">
        <v>65</v>
      </c>
      <c r="J12" s="24">
        <v>113</v>
      </c>
      <c r="K12" s="24">
        <v>0</v>
      </c>
      <c r="L12" s="24">
        <v>234</v>
      </c>
      <c r="M12" s="24">
        <v>0</v>
      </c>
      <c r="N12" s="24">
        <v>6</v>
      </c>
      <c r="O12" s="24">
        <v>0</v>
      </c>
      <c r="P12" s="24">
        <v>10</v>
      </c>
      <c r="Q12" s="24">
        <v>0</v>
      </c>
      <c r="R12" s="24">
        <v>7</v>
      </c>
      <c r="S12" s="24">
        <v>0</v>
      </c>
    </row>
    <row r="13" spans="1:19" ht="21.75" customHeight="1">
      <c r="A13" s="9"/>
      <c r="B13" s="32" t="s">
        <v>5</v>
      </c>
      <c r="C13" s="19" t="s">
        <v>18</v>
      </c>
      <c r="D13" s="10">
        <f t="shared" si="1"/>
        <v>1011</v>
      </c>
      <c r="E13" s="18">
        <f t="shared" si="3"/>
        <v>915</v>
      </c>
      <c r="F13" s="18">
        <f t="shared" si="2"/>
        <v>96</v>
      </c>
      <c r="G13" s="31">
        <f t="shared" si="4"/>
        <v>9.4955489614243334</v>
      </c>
      <c r="H13" s="24">
        <v>391</v>
      </c>
      <c r="I13" s="24">
        <v>96</v>
      </c>
      <c r="J13" s="24">
        <v>119</v>
      </c>
      <c r="K13" s="24">
        <v>0</v>
      </c>
      <c r="L13" s="24">
        <v>282</v>
      </c>
      <c r="M13" s="24">
        <v>0</v>
      </c>
      <c r="N13" s="24">
        <v>10</v>
      </c>
      <c r="O13" s="24">
        <v>0</v>
      </c>
      <c r="P13" s="24">
        <v>11</v>
      </c>
      <c r="Q13" s="24">
        <v>0</v>
      </c>
      <c r="R13" s="24">
        <v>102</v>
      </c>
      <c r="S13" s="24">
        <v>0</v>
      </c>
    </row>
    <row r="14" spans="1:19" ht="21.75" customHeight="1">
      <c r="A14" s="9"/>
      <c r="B14" s="32" t="s">
        <v>6</v>
      </c>
      <c r="C14" s="19" t="s">
        <v>19</v>
      </c>
      <c r="D14" s="10">
        <f t="shared" si="1"/>
        <v>962</v>
      </c>
      <c r="E14" s="18">
        <f t="shared" si="3"/>
        <v>859</v>
      </c>
      <c r="F14" s="18">
        <f t="shared" si="2"/>
        <v>103</v>
      </c>
      <c r="G14" s="31">
        <f t="shared" si="4"/>
        <v>10.706860706860708</v>
      </c>
      <c r="H14" s="24">
        <v>460</v>
      </c>
      <c r="I14" s="24">
        <v>103</v>
      </c>
      <c r="J14" s="24">
        <v>97</v>
      </c>
      <c r="K14" s="24">
        <v>0</v>
      </c>
      <c r="L14" s="24">
        <v>242</v>
      </c>
      <c r="M14" s="24">
        <v>0</v>
      </c>
      <c r="N14" s="24">
        <v>9</v>
      </c>
      <c r="O14" s="24">
        <v>0</v>
      </c>
      <c r="P14" s="24">
        <v>15</v>
      </c>
      <c r="Q14" s="24">
        <v>0</v>
      </c>
      <c r="R14" s="24">
        <v>36</v>
      </c>
      <c r="S14" s="24">
        <v>0</v>
      </c>
    </row>
    <row r="15" spans="1:19" ht="21.75" customHeight="1">
      <c r="A15" s="9"/>
      <c r="B15" s="32" t="s">
        <v>7</v>
      </c>
      <c r="C15" s="19" t="s">
        <v>20</v>
      </c>
      <c r="D15" s="10">
        <f t="shared" si="1"/>
        <v>974</v>
      </c>
      <c r="E15" s="18">
        <f t="shared" si="3"/>
        <v>915</v>
      </c>
      <c r="F15" s="18">
        <f t="shared" si="2"/>
        <v>59</v>
      </c>
      <c r="G15" s="31">
        <f t="shared" si="4"/>
        <v>6.0574948665297743</v>
      </c>
      <c r="H15" s="24">
        <v>461</v>
      </c>
      <c r="I15" s="24">
        <v>59</v>
      </c>
      <c r="J15" s="24">
        <v>101</v>
      </c>
      <c r="K15" s="24">
        <v>0</v>
      </c>
      <c r="L15" s="24">
        <v>249</v>
      </c>
      <c r="M15" s="24">
        <v>0</v>
      </c>
      <c r="N15" s="24">
        <v>16</v>
      </c>
      <c r="O15" s="24">
        <v>0</v>
      </c>
      <c r="P15" s="24">
        <v>13</v>
      </c>
      <c r="Q15" s="24">
        <v>0</v>
      </c>
      <c r="R15" s="24">
        <v>75</v>
      </c>
      <c r="S15" s="24">
        <v>0</v>
      </c>
    </row>
    <row r="16" spans="1:19" ht="21.75" customHeight="1">
      <c r="A16" s="9"/>
      <c r="B16" s="32" t="s">
        <v>8</v>
      </c>
      <c r="C16" s="19" t="s">
        <v>21</v>
      </c>
      <c r="D16" s="10">
        <f t="shared" si="1"/>
        <v>813</v>
      </c>
      <c r="E16" s="18">
        <f t="shared" si="3"/>
        <v>765</v>
      </c>
      <c r="F16" s="18">
        <f t="shared" si="2"/>
        <v>48</v>
      </c>
      <c r="G16" s="31">
        <f t="shared" si="4"/>
        <v>5.9040590405904059</v>
      </c>
      <c r="H16" s="24">
        <v>349</v>
      </c>
      <c r="I16" s="24">
        <v>48</v>
      </c>
      <c r="J16" s="24">
        <v>94</v>
      </c>
      <c r="K16" s="24">
        <v>0</v>
      </c>
      <c r="L16" s="24">
        <v>216</v>
      </c>
      <c r="M16" s="24">
        <v>0</v>
      </c>
      <c r="N16" s="24">
        <v>10</v>
      </c>
      <c r="O16" s="24">
        <v>0</v>
      </c>
      <c r="P16" s="24">
        <v>11</v>
      </c>
      <c r="Q16" s="24">
        <v>0</v>
      </c>
      <c r="R16" s="24">
        <v>85</v>
      </c>
      <c r="S16" s="24">
        <v>0</v>
      </c>
    </row>
    <row r="17" spans="1:19" ht="21.75" customHeight="1">
      <c r="A17" s="9"/>
      <c r="B17" s="32" t="s">
        <v>9</v>
      </c>
      <c r="C17" s="19" t="s">
        <v>22</v>
      </c>
      <c r="D17" s="10">
        <f t="shared" si="1"/>
        <v>897</v>
      </c>
      <c r="E17" s="18">
        <f t="shared" si="3"/>
        <v>844</v>
      </c>
      <c r="F17" s="18">
        <f t="shared" si="2"/>
        <v>53</v>
      </c>
      <c r="G17" s="31">
        <f t="shared" si="4"/>
        <v>5.908584169453734</v>
      </c>
      <c r="H17" s="24">
        <v>426</v>
      </c>
      <c r="I17" s="24">
        <v>53</v>
      </c>
      <c r="J17" s="24">
        <v>100</v>
      </c>
      <c r="K17" s="24">
        <v>0</v>
      </c>
      <c r="L17" s="24">
        <v>235</v>
      </c>
      <c r="M17" s="24">
        <v>0</v>
      </c>
      <c r="N17" s="24">
        <v>14</v>
      </c>
      <c r="O17" s="24">
        <v>0</v>
      </c>
      <c r="P17" s="24">
        <v>14</v>
      </c>
      <c r="Q17" s="24">
        <v>0</v>
      </c>
      <c r="R17" s="24">
        <v>55</v>
      </c>
      <c r="S17" s="24">
        <v>0</v>
      </c>
    </row>
    <row r="18" spans="1:19" s="13" customFormat="1" ht="21.75" customHeight="1">
      <c r="A18" s="12"/>
      <c r="B18" s="32" t="s">
        <v>10</v>
      </c>
      <c r="C18" s="19" t="s">
        <v>23</v>
      </c>
      <c r="D18" s="10">
        <f t="shared" si="1"/>
        <v>858</v>
      </c>
      <c r="E18" s="18">
        <f t="shared" si="3"/>
        <v>799</v>
      </c>
      <c r="F18" s="18">
        <f t="shared" si="2"/>
        <v>59</v>
      </c>
      <c r="G18" s="31">
        <f t="shared" si="4"/>
        <v>6.876456876456877</v>
      </c>
      <c r="H18" s="24">
        <v>378</v>
      </c>
      <c r="I18" s="24">
        <v>59</v>
      </c>
      <c r="J18" s="24">
        <v>98</v>
      </c>
      <c r="K18" s="24">
        <v>0</v>
      </c>
      <c r="L18" s="24">
        <v>233</v>
      </c>
      <c r="M18" s="24">
        <v>0</v>
      </c>
      <c r="N18" s="24">
        <v>7</v>
      </c>
      <c r="O18" s="24">
        <v>0</v>
      </c>
      <c r="P18" s="24">
        <v>8</v>
      </c>
      <c r="Q18" s="24">
        <v>0</v>
      </c>
      <c r="R18" s="24">
        <v>75</v>
      </c>
      <c r="S18" s="24">
        <v>0</v>
      </c>
    </row>
    <row r="19" spans="1:19" s="1" customFormat="1" ht="21.75" customHeight="1">
      <c r="A19" s="14"/>
      <c r="B19" s="32" t="s">
        <v>11</v>
      </c>
      <c r="C19" s="19" t="s">
        <v>24</v>
      </c>
      <c r="D19" s="10">
        <f t="shared" si="1"/>
        <v>739</v>
      </c>
      <c r="E19" s="18">
        <f t="shared" si="3"/>
        <v>680</v>
      </c>
      <c r="F19" s="18">
        <f t="shared" si="2"/>
        <v>59</v>
      </c>
      <c r="G19" s="31">
        <f t="shared" si="4"/>
        <v>7.983761840324763</v>
      </c>
      <c r="H19" s="24">
        <v>398</v>
      </c>
      <c r="I19" s="24">
        <v>59</v>
      </c>
      <c r="J19" s="24">
        <v>24</v>
      </c>
      <c r="K19" s="24">
        <v>0</v>
      </c>
      <c r="L19" s="24">
        <v>229</v>
      </c>
      <c r="M19" s="24">
        <v>0</v>
      </c>
      <c r="N19" s="24">
        <v>4</v>
      </c>
      <c r="O19" s="24">
        <v>0</v>
      </c>
      <c r="P19" s="24">
        <v>10</v>
      </c>
      <c r="Q19" s="24">
        <v>0</v>
      </c>
      <c r="R19" s="24">
        <v>15</v>
      </c>
      <c r="S19" s="24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17" customFormat="1" ht="21.75" customHeight="1">
      <c r="A21" s="136" t="s">
        <v>12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17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875" style="28" customWidth="1"/>
    <col min="10" max="11" width="11.875" style="29" customWidth="1"/>
    <col min="12" max="13" width="13.625" style="30" customWidth="1"/>
    <col min="14" max="15" width="14.375" style="30" customWidth="1"/>
    <col min="16" max="17" width="13.5" style="30" customWidth="1"/>
    <col min="18" max="19" width="12.25" style="30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37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2"/>
      <c r="E4" s="117" t="s">
        <v>26</v>
      </c>
      <c r="F4" s="114"/>
      <c r="G4" s="114"/>
      <c r="H4" s="148" t="s">
        <v>27</v>
      </c>
      <c r="I4" s="149"/>
      <c r="J4" s="150" t="s">
        <v>34</v>
      </c>
      <c r="K4" s="151"/>
      <c r="L4" s="122" t="s">
        <v>33</v>
      </c>
      <c r="M4" s="123"/>
      <c r="N4" s="122" t="s">
        <v>32</v>
      </c>
      <c r="O4" s="123"/>
      <c r="P4" s="122" t="s">
        <v>31</v>
      </c>
      <c r="Q4" s="123"/>
      <c r="R4" s="122" t="s">
        <v>39</v>
      </c>
      <c r="S4" s="124"/>
    </row>
    <row r="5" spans="1:19" s="1" customFormat="1" ht="15.6" customHeight="1">
      <c r="A5" s="115"/>
      <c r="B5" s="115"/>
      <c r="C5" s="116"/>
      <c r="D5" s="4"/>
      <c r="E5" s="125" t="s">
        <v>29</v>
      </c>
      <c r="F5" s="127" t="s">
        <v>30</v>
      </c>
      <c r="G5" s="21"/>
      <c r="H5" s="129" t="s">
        <v>29</v>
      </c>
      <c r="I5" s="129" t="s">
        <v>30</v>
      </c>
      <c r="J5" s="129" t="s">
        <v>29</v>
      </c>
      <c r="K5" s="129" t="s">
        <v>30</v>
      </c>
      <c r="L5" s="129" t="s">
        <v>29</v>
      </c>
      <c r="M5" s="129" t="s">
        <v>30</v>
      </c>
      <c r="N5" s="129" t="s">
        <v>29</v>
      </c>
      <c r="O5" s="129" t="s">
        <v>30</v>
      </c>
      <c r="P5" s="129" t="s">
        <v>29</v>
      </c>
      <c r="Q5" s="129" t="s">
        <v>30</v>
      </c>
      <c r="R5" s="129" t="s">
        <v>29</v>
      </c>
      <c r="S5" s="132" t="s">
        <v>30</v>
      </c>
    </row>
    <row r="6" spans="1:19" s="1" customFormat="1" ht="38.25" customHeight="1">
      <c r="A6" s="115"/>
      <c r="B6" s="115"/>
      <c r="C6" s="116"/>
      <c r="D6" s="4"/>
      <c r="E6" s="126"/>
      <c r="F6" s="128"/>
      <c r="G6" s="22" t="s">
        <v>28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38</v>
      </c>
      <c r="B7" s="134"/>
      <c r="C7" s="20">
        <v>2014</v>
      </c>
      <c r="D7" s="5">
        <f>E7+F7</f>
        <v>14192</v>
      </c>
      <c r="E7" s="6">
        <f>H7+J7+L7+N7+P7+R7</f>
        <v>13347</v>
      </c>
      <c r="F7" s="7">
        <f>I7+K7+M7+O7+Q7+S7</f>
        <v>845</v>
      </c>
      <c r="G7" s="8">
        <f>F7/D7*100</f>
        <v>5.9540586245772262</v>
      </c>
      <c r="H7" s="23">
        <f>SUM(H8:H19)</f>
        <v>6827</v>
      </c>
      <c r="I7" s="23">
        <f t="shared" ref="I7:S7" si="0">SUM(I8:I19)</f>
        <v>843</v>
      </c>
      <c r="J7" s="23">
        <f t="shared" si="0"/>
        <v>2483</v>
      </c>
      <c r="K7" s="23">
        <f t="shared" si="0"/>
        <v>0</v>
      </c>
      <c r="L7" s="23">
        <f t="shared" si="0"/>
        <v>3049</v>
      </c>
      <c r="M7" s="23">
        <f t="shared" si="0"/>
        <v>2</v>
      </c>
      <c r="N7" s="23">
        <f t="shared" si="0"/>
        <v>62</v>
      </c>
      <c r="O7" s="23">
        <f t="shared" si="0"/>
        <v>0</v>
      </c>
      <c r="P7" s="23">
        <f t="shared" si="0"/>
        <v>188</v>
      </c>
      <c r="Q7" s="23">
        <f t="shared" si="0"/>
        <v>0</v>
      </c>
      <c r="R7" s="23">
        <f t="shared" si="0"/>
        <v>738</v>
      </c>
      <c r="S7" s="23">
        <f t="shared" si="0"/>
        <v>0</v>
      </c>
    </row>
    <row r="8" spans="1:19" ht="21.75" customHeight="1">
      <c r="A8" s="9"/>
      <c r="B8" s="32" t="s">
        <v>0</v>
      </c>
      <c r="C8" s="19" t="s">
        <v>13</v>
      </c>
      <c r="D8" s="10">
        <f t="shared" ref="D8:D19" si="1">E8+F8</f>
        <v>1115</v>
      </c>
      <c r="E8" s="18">
        <f>H8+J8+L8+N8+P8+R8</f>
        <v>1049</v>
      </c>
      <c r="F8" s="18">
        <f t="shared" ref="F8:F19" si="2">I8+K8+M8+O8+Q8+S8</f>
        <v>66</v>
      </c>
      <c r="G8" s="31">
        <f>F8/D8*100</f>
        <v>5.9192825112107625</v>
      </c>
      <c r="H8" s="24">
        <v>637</v>
      </c>
      <c r="I8" s="24">
        <v>64</v>
      </c>
      <c r="J8" s="24">
        <v>142</v>
      </c>
      <c r="K8" s="24">
        <v>0</v>
      </c>
      <c r="L8" s="24">
        <v>238</v>
      </c>
      <c r="M8" s="24">
        <v>2</v>
      </c>
      <c r="N8" s="24">
        <v>4</v>
      </c>
      <c r="O8" s="24">
        <v>0</v>
      </c>
      <c r="P8" s="24">
        <v>15</v>
      </c>
      <c r="Q8" s="24">
        <v>0</v>
      </c>
      <c r="R8" s="24">
        <v>13</v>
      </c>
      <c r="S8" s="24">
        <v>0</v>
      </c>
    </row>
    <row r="9" spans="1:19" ht="21.75" customHeight="1">
      <c r="A9" s="9"/>
      <c r="B9" s="32" t="s">
        <v>1</v>
      </c>
      <c r="C9" s="19" t="s">
        <v>14</v>
      </c>
      <c r="D9" s="10">
        <f t="shared" si="1"/>
        <v>972</v>
      </c>
      <c r="E9" s="18">
        <f t="shared" ref="E9:E19" si="3">H9+J9+L9+N9+P9+R9</f>
        <v>895</v>
      </c>
      <c r="F9" s="18">
        <f t="shared" si="2"/>
        <v>77</v>
      </c>
      <c r="G9" s="31">
        <f t="shared" ref="G9:G19" si="4">F9/D9*100</f>
        <v>7.9218106995884776</v>
      </c>
      <c r="H9" s="24">
        <v>506</v>
      </c>
      <c r="I9" s="24">
        <v>77</v>
      </c>
      <c r="J9" s="24">
        <v>127</v>
      </c>
      <c r="K9" s="24">
        <v>0</v>
      </c>
      <c r="L9" s="24">
        <v>220</v>
      </c>
      <c r="M9" s="24">
        <v>0</v>
      </c>
      <c r="N9" s="24">
        <v>1</v>
      </c>
      <c r="O9" s="24">
        <v>0</v>
      </c>
      <c r="P9" s="24">
        <v>13</v>
      </c>
      <c r="Q9" s="24">
        <v>0</v>
      </c>
      <c r="R9" s="24">
        <v>28</v>
      </c>
      <c r="S9" s="24">
        <v>0</v>
      </c>
    </row>
    <row r="10" spans="1:19" ht="21.75" customHeight="1">
      <c r="A10" s="9"/>
      <c r="B10" s="32" t="s">
        <v>2</v>
      </c>
      <c r="C10" s="19" t="s">
        <v>15</v>
      </c>
      <c r="D10" s="10">
        <f t="shared" si="1"/>
        <v>1203</v>
      </c>
      <c r="E10" s="18">
        <f t="shared" si="3"/>
        <v>1130</v>
      </c>
      <c r="F10" s="18">
        <f t="shared" si="2"/>
        <v>73</v>
      </c>
      <c r="G10" s="31">
        <f t="shared" si="4"/>
        <v>6.0681629260182879</v>
      </c>
      <c r="H10" s="24">
        <v>639</v>
      </c>
      <c r="I10" s="24">
        <v>73</v>
      </c>
      <c r="J10" s="24">
        <v>184</v>
      </c>
      <c r="K10" s="24">
        <v>0</v>
      </c>
      <c r="L10" s="24">
        <v>277</v>
      </c>
      <c r="M10" s="24">
        <v>0</v>
      </c>
      <c r="N10" s="24">
        <v>2</v>
      </c>
      <c r="O10" s="24">
        <v>0</v>
      </c>
      <c r="P10" s="24">
        <v>18</v>
      </c>
      <c r="Q10" s="24">
        <v>0</v>
      </c>
      <c r="R10" s="24">
        <v>10</v>
      </c>
      <c r="S10" s="24">
        <v>0</v>
      </c>
    </row>
    <row r="11" spans="1:19" ht="21.75" customHeight="1">
      <c r="A11" s="9"/>
      <c r="B11" s="32" t="s">
        <v>3</v>
      </c>
      <c r="C11" s="19" t="s">
        <v>16</v>
      </c>
      <c r="D11" s="10">
        <f t="shared" si="1"/>
        <v>1327</v>
      </c>
      <c r="E11" s="18">
        <f t="shared" si="3"/>
        <v>1249</v>
      </c>
      <c r="F11" s="18">
        <f t="shared" si="2"/>
        <v>78</v>
      </c>
      <c r="G11" s="31">
        <f t="shared" si="4"/>
        <v>5.8779201205727203</v>
      </c>
      <c r="H11" s="24">
        <v>592</v>
      </c>
      <c r="I11" s="24">
        <v>78</v>
      </c>
      <c r="J11" s="24">
        <v>328</v>
      </c>
      <c r="K11" s="24">
        <v>0</v>
      </c>
      <c r="L11" s="24">
        <v>298</v>
      </c>
      <c r="M11" s="24">
        <v>0</v>
      </c>
      <c r="N11" s="24">
        <v>3</v>
      </c>
      <c r="O11" s="24">
        <v>0</v>
      </c>
      <c r="P11" s="24">
        <v>16</v>
      </c>
      <c r="Q11" s="24">
        <v>0</v>
      </c>
      <c r="R11" s="24">
        <v>12</v>
      </c>
      <c r="S11" s="24">
        <v>0</v>
      </c>
    </row>
    <row r="12" spans="1:19" ht="21.75" customHeight="1">
      <c r="A12" s="9"/>
      <c r="B12" s="32" t="s">
        <v>4</v>
      </c>
      <c r="C12" s="19" t="s">
        <v>17</v>
      </c>
      <c r="D12" s="10">
        <f t="shared" si="1"/>
        <v>1137</v>
      </c>
      <c r="E12" s="18">
        <f t="shared" si="3"/>
        <v>1084</v>
      </c>
      <c r="F12" s="18">
        <f t="shared" si="2"/>
        <v>53</v>
      </c>
      <c r="G12" s="31">
        <f t="shared" si="4"/>
        <v>4.661389621811785</v>
      </c>
      <c r="H12" s="24">
        <v>517</v>
      </c>
      <c r="I12" s="24">
        <v>53</v>
      </c>
      <c r="J12" s="24">
        <v>280</v>
      </c>
      <c r="K12" s="24">
        <v>0</v>
      </c>
      <c r="L12" s="24">
        <v>261</v>
      </c>
      <c r="M12" s="24">
        <v>0</v>
      </c>
      <c r="N12" s="24">
        <v>4</v>
      </c>
      <c r="O12" s="24">
        <v>0</v>
      </c>
      <c r="P12" s="24">
        <v>15</v>
      </c>
      <c r="Q12" s="24">
        <v>0</v>
      </c>
      <c r="R12" s="24">
        <v>7</v>
      </c>
      <c r="S12" s="24">
        <v>0</v>
      </c>
    </row>
    <row r="13" spans="1:19" ht="21.75" customHeight="1">
      <c r="A13" s="9"/>
      <c r="B13" s="32" t="s">
        <v>5</v>
      </c>
      <c r="C13" s="19" t="s">
        <v>18</v>
      </c>
      <c r="D13" s="10">
        <f t="shared" si="1"/>
        <v>1293</v>
      </c>
      <c r="E13" s="18">
        <f t="shared" si="3"/>
        <v>1234</v>
      </c>
      <c r="F13" s="18">
        <f t="shared" si="2"/>
        <v>59</v>
      </c>
      <c r="G13" s="31">
        <f t="shared" si="4"/>
        <v>4.5630317092034032</v>
      </c>
      <c r="H13" s="24">
        <v>543</v>
      </c>
      <c r="I13" s="24">
        <v>59</v>
      </c>
      <c r="J13" s="24">
        <v>268</v>
      </c>
      <c r="K13" s="24">
        <v>0</v>
      </c>
      <c r="L13" s="24">
        <v>240</v>
      </c>
      <c r="M13" s="24">
        <v>0</v>
      </c>
      <c r="N13" s="24">
        <v>4</v>
      </c>
      <c r="O13" s="24">
        <v>0</v>
      </c>
      <c r="P13" s="24">
        <v>12</v>
      </c>
      <c r="Q13" s="24">
        <v>0</v>
      </c>
      <c r="R13" s="24">
        <v>167</v>
      </c>
      <c r="S13" s="24">
        <v>0</v>
      </c>
    </row>
    <row r="14" spans="1:19" ht="21.75" customHeight="1">
      <c r="A14" s="9"/>
      <c r="B14" s="32" t="s">
        <v>6</v>
      </c>
      <c r="C14" s="19" t="s">
        <v>19</v>
      </c>
      <c r="D14" s="10">
        <f t="shared" si="1"/>
        <v>1279</v>
      </c>
      <c r="E14" s="18">
        <f t="shared" si="3"/>
        <v>1185</v>
      </c>
      <c r="F14" s="18">
        <f t="shared" si="2"/>
        <v>94</v>
      </c>
      <c r="G14" s="31">
        <f t="shared" si="4"/>
        <v>7.3494917904612977</v>
      </c>
      <c r="H14" s="24">
        <v>603</v>
      </c>
      <c r="I14" s="24">
        <v>94</v>
      </c>
      <c r="J14" s="24">
        <v>232</v>
      </c>
      <c r="K14" s="24">
        <v>0</v>
      </c>
      <c r="L14" s="24">
        <v>290</v>
      </c>
      <c r="M14" s="24">
        <v>0</v>
      </c>
      <c r="N14" s="24">
        <v>9</v>
      </c>
      <c r="O14" s="24">
        <v>0</v>
      </c>
      <c r="P14" s="24">
        <v>15</v>
      </c>
      <c r="Q14" s="24">
        <v>0</v>
      </c>
      <c r="R14" s="24">
        <v>36</v>
      </c>
      <c r="S14" s="24">
        <v>0</v>
      </c>
    </row>
    <row r="15" spans="1:19" ht="21.75" customHeight="1">
      <c r="A15" s="9"/>
      <c r="B15" s="32" t="s">
        <v>7</v>
      </c>
      <c r="C15" s="19" t="s">
        <v>20</v>
      </c>
      <c r="D15" s="10">
        <f t="shared" si="1"/>
        <v>1269</v>
      </c>
      <c r="E15" s="18">
        <f t="shared" si="3"/>
        <v>1216</v>
      </c>
      <c r="F15" s="18">
        <f t="shared" si="2"/>
        <v>53</v>
      </c>
      <c r="G15" s="31">
        <f t="shared" si="4"/>
        <v>4.1765169424743886</v>
      </c>
      <c r="H15" s="24">
        <v>616</v>
      </c>
      <c r="I15" s="24">
        <v>53</v>
      </c>
      <c r="J15" s="24">
        <v>190</v>
      </c>
      <c r="K15" s="24">
        <v>0</v>
      </c>
      <c r="L15" s="24">
        <v>257</v>
      </c>
      <c r="M15" s="24">
        <v>0</v>
      </c>
      <c r="N15" s="24">
        <v>4</v>
      </c>
      <c r="O15" s="24">
        <v>0</v>
      </c>
      <c r="P15" s="24">
        <v>17</v>
      </c>
      <c r="Q15" s="24">
        <v>0</v>
      </c>
      <c r="R15" s="24">
        <v>132</v>
      </c>
      <c r="S15" s="24">
        <v>0</v>
      </c>
    </row>
    <row r="16" spans="1:19" ht="21.75" customHeight="1">
      <c r="A16" s="9"/>
      <c r="B16" s="32" t="s">
        <v>8</v>
      </c>
      <c r="C16" s="19" t="s">
        <v>21</v>
      </c>
      <c r="D16" s="10">
        <f t="shared" si="1"/>
        <v>1140</v>
      </c>
      <c r="E16" s="18">
        <f t="shared" si="3"/>
        <v>1072</v>
      </c>
      <c r="F16" s="18">
        <f t="shared" si="2"/>
        <v>68</v>
      </c>
      <c r="G16" s="31">
        <f t="shared" si="4"/>
        <v>5.9649122807017543</v>
      </c>
      <c r="H16" s="24">
        <v>492</v>
      </c>
      <c r="I16" s="24">
        <v>68</v>
      </c>
      <c r="J16" s="24">
        <v>152</v>
      </c>
      <c r="K16" s="24">
        <v>0</v>
      </c>
      <c r="L16" s="24">
        <v>241</v>
      </c>
      <c r="M16" s="24">
        <v>0</v>
      </c>
      <c r="N16" s="24">
        <v>8</v>
      </c>
      <c r="O16" s="24">
        <v>0</v>
      </c>
      <c r="P16" s="24">
        <v>14</v>
      </c>
      <c r="Q16" s="24">
        <v>0</v>
      </c>
      <c r="R16" s="24">
        <v>165</v>
      </c>
      <c r="S16" s="24">
        <v>0</v>
      </c>
    </row>
    <row r="17" spans="1:19" ht="21.75" customHeight="1">
      <c r="A17" s="9"/>
      <c r="B17" s="32" t="s">
        <v>9</v>
      </c>
      <c r="C17" s="19" t="s">
        <v>22</v>
      </c>
      <c r="D17" s="10">
        <f t="shared" si="1"/>
        <v>1185</v>
      </c>
      <c r="E17" s="18">
        <f t="shared" si="3"/>
        <v>1121</v>
      </c>
      <c r="F17" s="18">
        <f t="shared" si="2"/>
        <v>64</v>
      </c>
      <c r="G17" s="31">
        <f t="shared" si="4"/>
        <v>5.4008438818565399</v>
      </c>
      <c r="H17" s="24">
        <v>545</v>
      </c>
      <c r="I17" s="24">
        <v>64</v>
      </c>
      <c r="J17" s="24">
        <v>211</v>
      </c>
      <c r="K17" s="24">
        <v>0</v>
      </c>
      <c r="L17" s="24">
        <v>266</v>
      </c>
      <c r="M17" s="24">
        <v>0</v>
      </c>
      <c r="N17" s="24">
        <v>7</v>
      </c>
      <c r="O17" s="24">
        <v>0</v>
      </c>
      <c r="P17" s="24">
        <v>20</v>
      </c>
      <c r="Q17" s="24">
        <v>0</v>
      </c>
      <c r="R17" s="24">
        <v>72</v>
      </c>
      <c r="S17" s="24">
        <v>0</v>
      </c>
    </row>
    <row r="18" spans="1:19" s="13" customFormat="1" ht="21.75" customHeight="1">
      <c r="A18" s="12"/>
      <c r="B18" s="32" t="s">
        <v>10</v>
      </c>
      <c r="C18" s="19" t="s">
        <v>23</v>
      </c>
      <c r="D18" s="10">
        <f t="shared" si="1"/>
        <v>1127</v>
      </c>
      <c r="E18" s="18">
        <f t="shared" si="3"/>
        <v>1062</v>
      </c>
      <c r="F18" s="18">
        <f t="shared" si="2"/>
        <v>65</v>
      </c>
      <c r="G18" s="31">
        <f t="shared" si="4"/>
        <v>5.7675244010647742</v>
      </c>
      <c r="H18" s="24">
        <v>503</v>
      </c>
      <c r="I18" s="24">
        <v>65</v>
      </c>
      <c r="J18" s="24">
        <v>236</v>
      </c>
      <c r="K18" s="24">
        <v>0</v>
      </c>
      <c r="L18" s="24">
        <v>216</v>
      </c>
      <c r="M18" s="24">
        <v>0</v>
      </c>
      <c r="N18" s="24">
        <v>8</v>
      </c>
      <c r="O18" s="24">
        <v>0</v>
      </c>
      <c r="P18" s="24">
        <v>18</v>
      </c>
      <c r="Q18" s="24">
        <v>0</v>
      </c>
      <c r="R18" s="24">
        <v>81</v>
      </c>
      <c r="S18" s="24">
        <v>0</v>
      </c>
    </row>
    <row r="19" spans="1:19" s="1" customFormat="1" ht="21.75" customHeight="1">
      <c r="A19" s="14"/>
      <c r="B19" s="32" t="s">
        <v>11</v>
      </c>
      <c r="C19" s="19" t="s">
        <v>24</v>
      </c>
      <c r="D19" s="10">
        <f t="shared" si="1"/>
        <v>1145</v>
      </c>
      <c r="E19" s="18">
        <f t="shared" si="3"/>
        <v>1050</v>
      </c>
      <c r="F19" s="18">
        <f t="shared" si="2"/>
        <v>95</v>
      </c>
      <c r="G19" s="31">
        <f t="shared" si="4"/>
        <v>8.2969432314410483</v>
      </c>
      <c r="H19" s="24">
        <v>634</v>
      </c>
      <c r="I19" s="24">
        <v>95</v>
      </c>
      <c r="J19" s="24">
        <v>133</v>
      </c>
      <c r="K19" s="24">
        <v>0</v>
      </c>
      <c r="L19" s="24">
        <v>245</v>
      </c>
      <c r="M19" s="24">
        <v>0</v>
      </c>
      <c r="N19" s="24">
        <v>8</v>
      </c>
      <c r="O19" s="24">
        <v>0</v>
      </c>
      <c r="P19" s="24">
        <v>15</v>
      </c>
      <c r="Q19" s="24">
        <v>0</v>
      </c>
      <c r="R19" s="24">
        <v>15</v>
      </c>
      <c r="S19" s="24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17" customFormat="1" ht="21.75" customHeight="1">
      <c r="A21" s="136" t="s">
        <v>12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17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2:S22"/>
    <mergeCell ref="A21:S21"/>
    <mergeCell ref="C3:S3"/>
    <mergeCell ref="A4:C6"/>
    <mergeCell ref="A2:S2"/>
    <mergeCell ref="P5:P6"/>
    <mergeCell ref="Q5:Q6"/>
    <mergeCell ref="R5:R6"/>
    <mergeCell ref="S5:S6"/>
    <mergeCell ref="A7:B7"/>
    <mergeCell ref="N4:O4"/>
    <mergeCell ref="R4:S4"/>
    <mergeCell ref="P4:Q4"/>
    <mergeCell ref="E4:G4"/>
    <mergeCell ref="F5:F6"/>
    <mergeCell ref="E5:E6"/>
    <mergeCell ref="H4:I4"/>
    <mergeCell ref="J4:K4"/>
    <mergeCell ref="H5:H6"/>
    <mergeCell ref="I5:I6"/>
    <mergeCell ref="J5:J6"/>
    <mergeCell ref="K5:K6"/>
    <mergeCell ref="L4:M4"/>
    <mergeCell ref="L5:L6"/>
    <mergeCell ref="M5:M6"/>
    <mergeCell ref="N5:N6"/>
    <mergeCell ref="O5:O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2"/>
  <sheetViews>
    <sheetView topLeftCell="A3" zoomScale="80" zoomScaleNormal="80" workbookViewId="0">
      <selection activeCell="E7" sqref="E7"/>
    </sheetView>
  </sheetViews>
  <sheetFormatPr defaultColWidth="11.875" defaultRowHeight="15.75"/>
  <cols>
    <col min="1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875" style="36" customWidth="1"/>
    <col min="10" max="11" width="11.875" style="37" customWidth="1"/>
    <col min="12" max="13" width="13.625" style="11" customWidth="1"/>
    <col min="14" max="15" width="14.375" style="11" customWidth="1"/>
    <col min="16" max="17" width="13.5" style="11" customWidth="1"/>
    <col min="18" max="19" width="12.25" style="11" customWidth="1"/>
    <col min="20" max="16384" width="11.875" style="11"/>
  </cols>
  <sheetData>
    <row r="1" spans="1:19" s="1" customFormat="1" ht="42" customHeight="1">
      <c r="A1" s="106" t="s">
        <v>40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42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43</v>
      </c>
      <c r="B4" s="113"/>
      <c r="C4" s="114"/>
      <c r="D4" s="2"/>
      <c r="E4" s="117" t="s">
        <v>44</v>
      </c>
      <c r="F4" s="114"/>
      <c r="G4" s="114"/>
      <c r="H4" s="139" t="s">
        <v>45</v>
      </c>
      <c r="I4" s="140"/>
      <c r="J4" s="141" t="s">
        <v>46</v>
      </c>
      <c r="K4" s="142"/>
      <c r="L4" s="117" t="s">
        <v>47</v>
      </c>
      <c r="M4" s="143"/>
      <c r="N4" s="117" t="s">
        <v>48</v>
      </c>
      <c r="O4" s="143"/>
      <c r="P4" s="117" t="s">
        <v>49</v>
      </c>
      <c r="Q4" s="143"/>
      <c r="R4" s="117" t="s">
        <v>50</v>
      </c>
      <c r="S4" s="144"/>
    </row>
    <row r="5" spans="1:19" s="1" customFormat="1" ht="15.6" customHeight="1">
      <c r="A5" s="115"/>
      <c r="B5" s="115"/>
      <c r="C5" s="116"/>
      <c r="D5" s="4"/>
      <c r="E5" s="125" t="s">
        <v>51</v>
      </c>
      <c r="F5" s="127" t="s">
        <v>52</v>
      </c>
      <c r="G5" s="21"/>
      <c r="H5" s="145" t="s">
        <v>51</v>
      </c>
      <c r="I5" s="145" t="s">
        <v>52</v>
      </c>
      <c r="J5" s="145" t="s">
        <v>51</v>
      </c>
      <c r="K5" s="145" t="s">
        <v>52</v>
      </c>
      <c r="L5" s="145" t="s">
        <v>51</v>
      </c>
      <c r="M5" s="145" t="s">
        <v>52</v>
      </c>
      <c r="N5" s="145" t="s">
        <v>51</v>
      </c>
      <c r="O5" s="145" t="s">
        <v>52</v>
      </c>
      <c r="P5" s="145" t="s">
        <v>51</v>
      </c>
      <c r="Q5" s="145" t="s">
        <v>52</v>
      </c>
      <c r="R5" s="145" t="s">
        <v>51</v>
      </c>
      <c r="S5" s="127" t="s">
        <v>52</v>
      </c>
    </row>
    <row r="6" spans="1:19" s="1" customFormat="1" ht="38.25" customHeight="1">
      <c r="A6" s="115"/>
      <c r="B6" s="115"/>
      <c r="C6" s="116"/>
      <c r="D6" s="4"/>
      <c r="E6" s="126"/>
      <c r="F6" s="128"/>
      <c r="G6" s="22" t="s">
        <v>53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46"/>
    </row>
    <row r="7" spans="1:19" s="1" customFormat="1" ht="47.25" customHeight="1">
      <c r="A7" s="134" t="s">
        <v>54</v>
      </c>
      <c r="B7" s="134"/>
      <c r="C7" s="20">
        <v>2013</v>
      </c>
      <c r="D7" s="5">
        <f>E7+F7</f>
        <v>11054</v>
      </c>
      <c r="E7" s="6">
        <f>H7+J7+L7++N7+P7+R7</f>
        <v>10631</v>
      </c>
      <c r="F7" s="7">
        <f>I7+K7+M7+O7+Q7+S7</f>
        <v>423</v>
      </c>
      <c r="G7" s="8">
        <f>F7/D7*100</f>
        <v>3.8266690790664013</v>
      </c>
      <c r="H7" s="33">
        <f>SUM(H8:H19)</f>
        <v>4321</v>
      </c>
      <c r="I7" s="33">
        <f t="shared" ref="I7:S7" si="0">SUM(I8:I19)</f>
        <v>422</v>
      </c>
      <c r="J7" s="33">
        <f t="shared" si="0"/>
        <v>2535</v>
      </c>
      <c r="K7" s="33">
        <f t="shared" si="0"/>
        <v>0</v>
      </c>
      <c r="L7" s="33">
        <f t="shared" si="0"/>
        <v>3180</v>
      </c>
      <c r="M7" s="33">
        <f t="shared" si="0"/>
        <v>0</v>
      </c>
      <c r="N7" s="33">
        <f t="shared" si="0"/>
        <v>84</v>
      </c>
      <c r="O7" s="33">
        <f t="shared" si="0"/>
        <v>1</v>
      </c>
      <c r="P7" s="33">
        <f t="shared" si="0"/>
        <v>393</v>
      </c>
      <c r="Q7" s="33">
        <f t="shared" si="0"/>
        <v>0</v>
      </c>
      <c r="R7" s="33">
        <f t="shared" si="0"/>
        <v>118</v>
      </c>
      <c r="S7" s="33">
        <f t="shared" si="0"/>
        <v>0</v>
      </c>
    </row>
    <row r="8" spans="1:19" ht="21.75" customHeight="1">
      <c r="A8" s="9"/>
      <c r="B8" s="32" t="s">
        <v>55</v>
      </c>
      <c r="C8" s="19" t="s">
        <v>56</v>
      </c>
      <c r="D8" s="10">
        <f t="shared" ref="D8:D19" si="1">E8+F8</f>
        <v>934</v>
      </c>
      <c r="E8" s="18">
        <f>H8+J8+L8++N8+P8+R8</f>
        <v>909</v>
      </c>
      <c r="F8" s="18">
        <f t="shared" ref="F8:F19" si="2">I8+K8+M8+O8+Q8+S8</f>
        <v>25</v>
      </c>
      <c r="G8" s="31">
        <f>F8/D8*100</f>
        <v>2.6766595289079231</v>
      </c>
      <c r="H8" s="18">
        <v>348</v>
      </c>
      <c r="I8" s="18">
        <v>25</v>
      </c>
      <c r="J8" s="18">
        <v>145</v>
      </c>
      <c r="K8" s="18">
        <v>0</v>
      </c>
      <c r="L8" s="18">
        <v>343</v>
      </c>
      <c r="M8" s="18">
        <v>0</v>
      </c>
      <c r="N8" s="18">
        <v>3</v>
      </c>
      <c r="O8" s="18">
        <v>0</v>
      </c>
      <c r="P8" s="18">
        <v>69</v>
      </c>
      <c r="Q8" s="18">
        <v>0</v>
      </c>
      <c r="R8" s="18">
        <v>1</v>
      </c>
      <c r="S8" s="18">
        <v>0</v>
      </c>
    </row>
    <row r="9" spans="1:19" ht="21.75" customHeight="1">
      <c r="A9" s="9"/>
      <c r="B9" s="32" t="s">
        <v>57</v>
      </c>
      <c r="C9" s="19" t="s">
        <v>58</v>
      </c>
      <c r="D9" s="10">
        <f t="shared" si="1"/>
        <v>686</v>
      </c>
      <c r="E9" s="18">
        <f t="shared" ref="E9:E19" si="3">H9+J9+L9++N9+P9+R9</f>
        <v>664</v>
      </c>
      <c r="F9" s="18">
        <f t="shared" si="2"/>
        <v>22</v>
      </c>
      <c r="G9" s="31">
        <f t="shared" ref="G9:G19" si="4">F9/D9*100</f>
        <v>3.2069970845481048</v>
      </c>
      <c r="H9" s="18">
        <v>233</v>
      </c>
      <c r="I9" s="18">
        <v>22</v>
      </c>
      <c r="J9" s="18">
        <v>115</v>
      </c>
      <c r="K9" s="18">
        <v>0</v>
      </c>
      <c r="L9" s="18">
        <v>230</v>
      </c>
      <c r="M9" s="18">
        <v>0</v>
      </c>
      <c r="N9" s="18">
        <v>3</v>
      </c>
      <c r="O9" s="18">
        <v>0</v>
      </c>
      <c r="P9" s="18">
        <v>69</v>
      </c>
      <c r="Q9" s="18">
        <v>0</v>
      </c>
      <c r="R9" s="18">
        <v>14</v>
      </c>
      <c r="S9" s="18">
        <v>0</v>
      </c>
    </row>
    <row r="10" spans="1:19" ht="21.75" customHeight="1">
      <c r="A10" s="9"/>
      <c r="B10" s="32" t="s">
        <v>59</v>
      </c>
      <c r="C10" s="19" t="s">
        <v>60</v>
      </c>
      <c r="D10" s="10">
        <f t="shared" si="1"/>
        <v>964</v>
      </c>
      <c r="E10" s="18">
        <f t="shared" si="3"/>
        <v>935</v>
      </c>
      <c r="F10" s="18">
        <f t="shared" si="2"/>
        <v>29</v>
      </c>
      <c r="G10" s="31">
        <f t="shared" si="4"/>
        <v>3.008298755186722</v>
      </c>
      <c r="H10" s="18">
        <v>337</v>
      </c>
      <c r="I10" s="18">
        <v>29</v>
      </c>
      <c r="J10" s="18">
        <v>215</v>
      </c>
      <c r="K10" s="18">
        <v>0</v>
      </c>
      <c r="L10" s="18">
        <v>310</v>
      </c>
      <c r="M10" s="18">
        <v>0</v>
      </c>
      <c r="N10" s="18">
        <v>4</v>
      </c>
      <c r="O10" s="18">
        <v>0</v>
      </c>
      <c r="P10" s="18">
        <v>47</v>
      </c>
      <c r="Q10" s="18">
        <v>0</v>
      </c>
      <c r="R10" s="18">
        <v>22</v>
      </c>
      <c r="S10" s="18">
        <v>0</v>
      </c>
    </row>
    <row r="11" spans="1:19" ht="21.75" customHeight="1">
      <c r="A11" s="9"/>
      <c r="B11" s="32" t="s">
        <v>61</v>
      </c>
      <c r="C11" s="19" t="s">
        <v>62</v>
      </c>
      <c r="D11" s="10">
        <f t="shared" si="1"/>
        <v>941</v>
      </c>
      <c r="E11" s="18">
        <f t="shared" si="3"/>
        <v>896</v>
      </c>
      <c r="F11" s="18">
        <f t="shared" si="2"/>
        <v>45</v>
      </c>
      <c r="G11" s="31">
        <f t="shared" si="4"/>
        <v>4.7821466524973433</v>
      </c>
      <c r="H11" s="18">
        <v>405</v>
      </c>
      <c r="I11" s="18">
        <v>45</v>
      </c>
      <c r="J11" s="18">
        <v>155</v>
      </c>
      <c r="K11" s="18">
        <v>0</v>
      </c>
      <c r="L11" s="18">
        <v>300</v>
      </c>
      <c r="M11" s="18">
        <v>0</v>
      </c>
      <c r="N11" s="18">
        <v>1</v>
      </c>
      <c r="O11" s="18">
        <v>0</v>
      </c>
      <c r="P11" s="18">
        <v>25</v>
      </c>
      <c r="Q11" s="18">
        <v>0</v>
      </c>
      <c r="R11" s="18">
        <v>10</v>
      </c>
      <c r="S11" s="18">
        <v>0</v>
      </c>
    </row>
    <row r="12" spans="1:19" ht="21.75" customHeight="1">
      <c r="A12" s="9"/>
      <c r="B12" s="32" t="s">
        <v>63</v>
      </c>
      <c r="C12" s="19" t="s">
        <v>64</v>
      </c>
      <c r="D12" s="10">
        <f t="shared" si="1"/>
        <v>990</v>
      </c>
      <c r="E12" s="18">
        <f t="shared" si="3"/>
        <v>959</v>
      </c>
      <c r="F12" s="18">
        <f t="shared" si="2"/>
        <v>31</v>
      </c>
      <c r="G12" s="31">
        <f t="shared" si="4"/>
        <v>3.1313131313131315</v>
      </c>
      <c r="H12" s="18">
        <v>404</v>
      </c>
      <c r="I12" s="18">
        <v>31</v>
      </c>
      <c r="J12" s="18">
        <v>218</v>
      </c>
      <c r="K12" s="18">
        <v>0</v>
      </c>
      <c r="L12" s="18">
        <v>301</v>
      </c>
      <c r="M12" s="18">
        <v>0</v>
      </c>
      <c r="N12" s="18">
        <v>4</v>
      </c>
      <c r="O12" s="18">
        <v>0</v>
      </c>
      <c r="P12" s="18">
        <v>26</v>
      </c>
      <c r="Q12" s="18">
        <v>0</v>
      </c>
      <c r="R12" s="18">
        <v>6</v>
      </c>
      <c r="S12" s="18">
        <v>0</v>
      </c>
    </row>
    <row r="13" spans="1:19" ht="21.75" customHeight="1">
      <c r="A13" s="9"/>
      <c r="B13" s="32" t="s">
        <v>65</v>
      </c>
      <c r="C13" s="19" t="s">
        <v>66</v>
      </c>
      <c r="D13" s="10">
        <f t="shared" si="1"/>
        <v>934</v>
      </c>
      <c r="E13" s="18">
        <f t="shared" si="3"/>
        <v>907</v>
      </c>
      <c r="F13" s="18">
        <f t="shared" si="2"/>
        <v>27</v>
      </c>
      <c r="G13" s="31">
        <f t="shared" si="4"/>
        <v>2.8907922912205568</v>
      </c>
      <c r="H13" s="18">
        <v>363</v>
      </c>
      <c r="I13" s="18">
        <v>27</v>
      </c>
      <c r="J13" s="18">
        <v>235</v>
      </c>
      <c r="K13" s="18">
        <v>0</v>
      </c>
      <c r="L13" s="18">
        <v>276</v>
      </c>
      <c r="M13" s="18">
        <v>0</v>
      </c>
      <c r="N13" s="18">
        <v>5</v>
      </c>
      <c r="O13" s="18">
        <v>0</v>
      </c>
      <c r="P13" s="18">
        <v>25</v>
      </c>
      <c r="Q13" s="18">
        <v>0</v>
      </c>
      <c r="R13" s="18">
        <v>3</v>
      </c>
      <c r="S13" s="18">
        <v>0</v>
      </c>
    </row>
    <row r="14" spans="1:19" ht="21.75" customHeight="1">
      <c r="A14" s="9"/>
      <c r="B14" s="32" t="s">
        <v>67</v>
      </c>
      <c r="C14" s="19" t="s">
        <v>68</v>
      </c>
      <c r="D14" s="10">
        <f t="shared" si="1"/>
        <v>1089</v>
      </c>
      <c r="E14" s="18">
        <f t="shared" si="3"/>
        <v>1048</v>
      </c>
      <c r="F14" s="18">
        <f t="shared" si="2"/>
        <v>41</v>
      </c>
      <c r="G14" s="31">
        <f t="shared" si="4"/>
        <v>3.7649219467401287</v>
      </c>
      <c r="H14" s="18">
        <v>412</v>
      </c>
      <c r="I14" s="18">
        <v>41</v>
      </c>
      <c r="J14" s="18">
        <v>302</v>
      </c>
      <c r="K14" s="18">
        <v>0</v>
      </c>
      <c r="L14" s="18">
        <v>285</v>
      </c>
      <c r="M14" s="18">
        <v>0</v>
      </c>
      <c r="N14" s="18">
        <v>5</v>
      </c>
      <c r="O14" s="18">
        <v>0</v>
      </c>
      <c r="P14" s="18">
        <v>40</v>
      </c>
      <c r="Q14" s="18">
        <v>0</v>
      </c>
      <c r="R14" s="18">
        <v>4</v>
      </c>
      <c r="S14" s="18">
        <v>0</v>
      </c>
    </row>
    <row r="15" spans="1:19" ht="21.75" customHeight="1">
      <c r="A15" s="9"/>
      <c r="B15" s="32" t="s">
        <v>69</v>
      </c>
      <c r="C15" s="19" t="s">
        <v>70</v>
      </c>
      <c r="D15" s="10">
        <f t="shared" si="1"/>
        <v>1008</v>
      </c>
      <c r="E15" s="18">
        <f t="shared" si="3"/>
        <v>976</v>
      </c>
      <c r="F15" s="18">
        <f t="shared" si="2"/>
        <v>32</v>
      </c>
      <c r="G15" s="31">
        <f t="shared" si="4"/>
        <v>3.1746031746031744</v>
      </c>
      <c r="H15" s="18">
        <v>353</v>
      </c>
      <c r="I15" s="18">
        <v>32</v>
      </c>
      <c r="J15" s="18">
        <v>255</v>
      </c>
      <c r="K15" s="18">
        <v>0</v>
      </c>
      <c r="L15" s="18">
        <v>337</v>
      </c>
      <c r="M15" s="18">
        <v>0</v>
      </c>
      <c r="N15" s="18">
        <v>8</v>
      </c>
      <c r="O15" s="18">
        <v>0</v>
      </c>
      <c r="P15" s="18">
        <v>17</v>
      </c>
      <c r="Q15" s="18">
        <v>0</v>
      </c>
      <c r="R15" s="18">
        <v>6</v>
      </c>
      <c r="S15" s="18">
        <v>0</v>
      </c>
    </row>
    <row r="16" spans="1:19" ht="21.75" customHeight="1">
      <c r="A16" s="9"/>
      <c r="B16" s="32" t="s">
        <v>71</v>
      </c>
      <c r="C16" s="19" t="s">
        <v>72</v>
      </c>
      <c r="D16" s="10">
        <f t="shared" si="1"/>
        <v>911</v>
      </c>
      <c r="E16" s="18">
        <f t="shared" si="3"/>
        <v>877</v>
      </c>
      <c r="F16" s="18">
        <f t="shared" si="2"/>
        <v>34</v>
      </c>
      <c r="G16" s="31">
        <f t="shared" si="4"/>
        <v>3.7321624588364433</v>
      </c>
      <c r="H16" s="18">
        <v>344</v>
      </c>
      <c r="I16" s="18">
        <v>33</v>
      </c>
      <c r="J16" s="18">
        <v>237</v>
      </c>
      <c r="K16" s="18">
        <v>0</v>
      </c>
      <c r="L16" s="18">
        <v>273</v>
      </c>
      <c r="M16" s="18">
        <v>0</v>
      </c>
      <c r="N16" s="18">
        <v>3</v>
      </c>
      <c r="O16" s="18">
        <v>1</v>
      </c>
      <c r="P16" s="18">
        <v>16</v>
      </c>
      <c r="Q16" s="18">
        <v>0</v>
      </c>
      <c r="R16" s="18">
        <v>4</v>
      </c>
      <c r="S16" s="18">
        <v>0</v>
      </c>
    </row>
    <row r="17" spans="1:19" ht="21.75" customHeight="1">
      <c r="A17" s="9"/>
      <c r="B17" s="32" t="s">
        <v>73</v>
      </c>
      <c r="C17" s="19" t="s">
        <v>74</v>
      </c>
      <c r="D17" s="10">
        <f t="shared" si="1"/>
        <v>963</v>
      </c>
      <c r="E17" s="18">
        <f t="shared" si="3"/>
        <v>922</v>
      </c>
      <c r="F17" s="18">
        <f t="shared" si="2"/>
        <v>41</v>
      </c>
      <c r="G17" s="31">
        <f t="shared" si="4"/>
        <v>4.2575285565939769</v>
      </c>
      <c r="H17" s="18">
        <v>384</v>
      </c>
      <c r="I17" s="18">
        <v>41</v>
      </c>
      <c r="J17" s="18">
        <v>233</v>
      </c>
      <c r="K17" s="18">
        <v>0</v>
      </c>
      <c r="L17" s="18">
        <v>256</v>
      </c>
      <c r="M17" s="18">
        <v>0</v>
      </c>
      <c r="N17" s="18">
        <v>20</v>
      </c>
      <c r="O17" s="18">
        <v>0</v>
      </c>
      <c r="P17" s="18">
        <v>21</v>
      </c>
      <c r="Q17" s="18">
        <v>0</v>
      </c>
      <c r="R17" s="18">
        <v>8</v>
      </c>
      <c r="S17" s="18">
        <v>0</v>
      </c>
    </row>
    <row r="18" spans="1:19" s="13" customFormat="1" ht="21.75" customHeight="1">
      <c r="A18" s="12"/>
      <c r="B18" s="32" t="s">
        <v>10</v>
      </c>
      <c r="C18" s="19" t="s">
        <v>75</v>
      </c>
      <c r="D18" s="10">
        <f t="shared" si="1"/>
        <v>981</v>
      </c>
      <c r="E18" s="18">
        <f t="shared" si="3"/>
        <v>941</v>
      </c>
      <c r="F18" s="18">
        <f t="shared" si="2"/>
        <v>40</v>
      </c>
      <c r="G18" s="31">
        <f t="shared" si="4"/>
        <v>4.077471967380224</v>
      </c>
      <c r="H18" s="18">
        <v>374</v>
      </c>
      <c r="I18" s="18">
        <v>40</v>
      </c>
      <c r="J18" s="18">
        <v>234</v>
      </c>
      <c r="K18" s="18">
        <v>0</v>
      </c>
      <c r="L18" s="18">
        <v>266</v>
      </c>
      <c r="M18" s="18">
        <v>0</v>
      </c>
      <c r="N18" s="18">
        <v>22</v>
      </c>
      <c r="O18" s="18">
        <v>0</v>
      </c>
      <c r="P18" s="18">
        <v>23</v>
      </c>
      <c r="Q18" s="18">
        <v>0</v>
      </c>
      <c r="R18" s="18">
        <v>22</v>
      </c>
      <c r="S18" s="18">
        <v>0</v>
      </c>
    </row>
    <row r="19" spans="1:19" s="1" customFormat="1" ht="21.75" customHeight="1">
      <c r="A19" s="14"/>
      <c r="B19" s="32" t="s">
        <v>11</v>
      </c>
      <c r="C19" s="19" t="s">
        <v>76</v>
      </c>
      <c r="D19" s="10">
        <f t="shared" si="1"/>
        <v>653</v>
      </c>
      <c r="E19" s="18">
        <f t="shared" si="3"/>
        <v>597</v>
      </c>
      <c r="F19" s="18">
        <f t="shared" si="2"/>
        <v>56</v>
      </c>
      <c r="G19" s="31">
        <f t="shared" si="4"/>
        <v>8.5758039816232774</v>
      </c>
      <c r="H19" s="18">
        <v>364</v>
      </c>
      <c r="I19" s="18">
        <v>56</v>
      </c>
      <c r="J19" s="18">
        <v>191</v>
      </c>
      <c r="K19" s="18">
        <v>0</v>
      </c>
      <c r="L19" s="18">
        <v>3</v>
      </c>
      <c r="M19" s="18">
        <v>0</v>
      </c>
      <c r="N19" s="18">
        <v>6</v>
      </c>
      <c r="O19" s="18">
        <v>0</v>
      </c>
      <c r="P19" s="18">
        <v>15</v>
      </c>
      <c r="Q19" s="18">
        <v>0</v>
      </c>
      <c r="R19" s="18">
        <v>18</v>
      </c>
      <c r="S19" s="18">
        <v>0</v>
      </c>
    </row>
    <row r="20" spans="1:19" ht="9.75" customHeight="1" thickBot="1">
      <c r="A20" s="15"/>
      <c r="B20" s="15"/>
      <c r="C20" s="16"/>
      <c r="D20" s="15"/>
      <c r="E20" s="15"/>
      <c r="F20" s="15"/>
      <c r="G20" s="15"/>
      <c r="H20" s="34"/>
      <c r="I20" s="34"/>
      <c r="J20" s="35"/>
      <c r="K20" s="35"/>
      <c r="L20" s="15"/>
      <c r="M20" s="15"/>
      <c r="N20" s="15"/>
      <c r="O20" s="15"/>
      <c r="P20" s="15"/>
      <c r="Q20" s="15"/>
      <c r="R20" s="15"/>
      <c r="S20" s="15"/>
    </row>
    <row r="21" spans="1:19" s="17" customFormat="1" ht="21.75" customHeight="1">
      <c r="A21" s="136" t="s">
        <v>77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17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tabSelected="1" zoomScale="90" zoomScaleNormal="90" workbookViewId="0">
      <selection activeCell="A21" sqref="A21:S21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28" customWidth="1"/>
    <col min="10" max="11" width="11.75" style="29" customWidth="1"/>
    <col min="12" max="13" width="13.625" style="30" customWidth="1"/>
    <col min="14" max="15" width="14.375" style="30" customWidth="1"/>
    <col min="16" max="17" width="13.5" style="30" customWidth="1"/>
    <col min="18" max="19" width="11.75" style="30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08" t="s">
        <v>199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178</v>
      </c>
      <c r="B4" s="113"/>
      <c r="C4" s="114"/>
      <c r="D4" s="80"/>
      <c r="E4" s="117" t="s">
        <v>26</v>
      </c>
      <c r="F4" s="114"/>
      <c r="G4" s="114"/>
      <c r="H4" s="118" t="s">
        <v>201</v>
      </c>
      <c r="I4" s="119"/>
      <c r="J4" s="120" t="s">
        <v>202</v>
      </c>
      <c r="K4" s="121"/>
      <c r="L4" s="122" t="s">
        <v>47</v>
      </c>
      <c r="M4" s="123"/>
      <c r="N4" s="122" t="s">
        <v>32</v>
      </c>
      <c r="O4" s="123"/>
      <c r="P4" s="122" t="s">
        <v>179</v>
      </c>
      <c r="Q4" s="123"/>
      <c r="R4" s="122" t="s">
        <v>90</v>
      </c>
      <c r="S4" s="124"/>
    </row>
    <row r="5" spans="1:19" s="1" customFormat="1" ht="15.6" customHeight="1">
      <c r="A5" s="115"/>
      <c r="B5" s="115"/>
      <c r="C5" s="116"/>
      <c r="D5" s="81"/>
      <c r="E5" s="125" t="s">
        <v>29</v>
      </c>
      <c r="F5" s="127" t="s">
        <v>30</v>
      </c>
      <c r="G5" s="21"/>
      <c r="H5" s="129" t="s">
        <v>29</v>
      </c>
      <c r="I5" s="129" t="s">
        <v>30</v>
      </c>
      <c r="J5" s="129" t="s">
        <v>29</v>
      </c>
      <c r="K5" s="129" t="s">
        <v>180</v>
      </c>
      <c r="L5" s="129" t="s">
        <v>29</v>
      </c>
      <c r="M5" s="129" t="s">
        <v>30</v>
      </c>
      <c r="N5" s="129" t="s">
        <v>29</v>
      </c>
      <c r="O5" s="129" t="s">
        <v>30</v>
      </c>
      <c r="P5" s="129" t="s">
        <v>181</v>
      </c>
      <c r="Q5" s="129" t="s">
        <v>30</v>
      </c>
      <c r="R5" s="129" t="s">
        <v>29</v>
      </c>
      <c r="S5" s="132" t="s">
        <v>30</v>
      </c>
    </row>
    <row r="6" spans="1:19" s="1" customFormat="1" ht="38.25" customHeight="1">
      <c r="A6" s="115"/>
      <c r="B6" s="115"/>
      <c r="C6" s="116"/>
      <c r="D6" s="81"/>
      <c r="E6" s="126"/>
      <c r="F6" s="128"/>
      <c r="G6" s="22" t="s">
        <v>28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198</v>
      </c>
      <c r="B7" s="134"/>
      <c r="C7" s="20">
        <v>2023</v>
      </c>
      <c r="D7" s="5">
        <f>E7+F7</f>
        <v>8525</v>
      </c>
      <c r="E7" s="39">
        <f>H7+J7+L7+N7+P7+R7</f>
        <v>8010</v>
      </c>
      <c r="F7" s="40">
        <f>I7+K7+M7+O7+Q7+S7</f>
        <v>515</v>
      </c>
      <c r="G7" s="41">
        <f>F7/D7*100</f>
        <v>6.0410557184750733</v>
      </c>
      <c r="H7" s="43">
        <f t="shared" ref="H7:I7" si="0">SUM(H8:H19)</f>
        <v>6998</v>
      </c>
      <c r="I7" s="43">
        <f t="shared" si="0"/>
        <v>513</v>
      </c>
      <c r="J7" s="43">
        <f>SUM(J8:J19)</f>
        <v>35</v>
      </c>
      <c r="K7" s="43">
        <f t="shared" ref="K7:S7" si="1">SUM(K8:K19)</f>
        <v>0</v>
      </c>
      <c r="L7" s="43">
        <f>SUM(L8:L19)</f>
        <v>796</v>
      </c>
      <c r="M7" s="43">
        <f t="shared" si="1"/>
        <v>2</v>
      </c>
      <c r="N7" s="42">
        <f t="shared" si="1"/>
        <v>34</v>
      </c>
      <c r="O7" s="42">
        <f t="shared" si="1"/>
        <v>0</v>
      </c>
      <c r="P7" s="42">
        <f t="shared" si="1"/>
        <v>147</v>
      </c>
      <c r="Q7" s="42">
        <f t="shared" si="1"/>
        <v>0</v>
      </c>
      <c r="R7" s="42">
        <f>SUM(R8:R19)</f>
        <v>0</v>
      </c>
      <c r="S7" s="42">
        <f t="shared" si="1"/>
        <v>0</v>
      </c>
    </row>
    <row r="8" spans="1:19" ht="21.75" customHeight="1">
      <c r="A8" s="9"/>
      <c r="B8" s="79" t="s">
        <v>0</v>
      </c>
      <c r="C8" s="19" t="s">
        <v>182</v>
      </c>
      <c r="D8" s="10">
        <f t="shared" ref="D8:D19" si="2">E8+F8</f>
        <v>698</v>
      </c>
      <c r="E8" s="44">
        <f>H8+J8+L8+N8+P8+R8</f>
        <v>660</v>
      </c>
      <c r="F8" s="45">
        <f>I8+K8+M8+O8+Q8+S8</f>
        <v>38</v>
      </c>
      <c r="G8" s="46">
        <f>F8/D8*100</f>
        <v>5.444126074498568</v>
      </c>
      <c r="H8" s="48">
        <f>504+35</f>
        <v>539</v>
      </c>
      <c r="I8" s="48">
        <f>37+1</f>
        <v>38</v>
      </c>
      <c r="J8" s="48">
        <v>0</v>
      </c>
      <c r="K8" s="48">
        <v>0</v>
      </c>
      <c r="L8" s="48">
        <v>98</v>
      </c>
      <c r="M8" s="48">
        <v>0</v>
      </c>
      <c r="N8" s="48">
        <v>2</v>
      </c>
      <c r="O8" s="48">
        <v>0</v>
      </c>
      <c r="P8" s="48">
        <v>21</v>
      </c>
      <c r="Q8" s="48">
        <v>0</v>
      </c>
      <c r="R8" s="48">
        <v>0</v>
      </c>
      <c r="S8" s="48">
        <v>0</v>
      </c>
    </row>
    <row r="9" spans="1:19" ht="21.75" customHeight="1">
      <c r="A9" s="9"/>
      <c r="B9" s="79" t="s">
        <v>183</v>
      </c>
      <c r="C9" s="19" t="s">
        <v>14</v>
      </c>
      <c r="D9" s="10">
        <f t="shared" si="2"/>
        <v>614</v>
      </c>
      <c r="E9" s="44">
        <f t="shared" ref="E9:E19" si="3">H9+J9+L9+N9+P9+R9</f>
        <v>589</v>
      </c>
      <c r="F9" s="45">
        <f>I9+K9+M9+O9+Q9+S9</f>
        <v>25</v>
      </c>
      <c r="G9" s="46">
        <f t="shared" ref="G9:G19" si="4">F9/D9*100</f>
        <v>4.0716612377850163</v>
      </c>
      <c r="H9" s="48">
        <f>456+45</f>
        <v>501</v>
      </c>
      <c r="I9" s="48">
        <f>22+3</f>
        <v>25</v>
      </c>
      <c r="J9" s="48">
        <v>3</v>
      </c>
      <c r="K9" s="48">
        <v>0</v>
      </c>
      <c r="L9" s="48">
        <v>73</v>
      </c>
      <c r="M9" s="48">
        <v>0</v>
      </c>
      <c r="N9" s="48">
        <v>3</v>
      </c>
      <c r="O9" s="48">
        <v>0</v>
      </c>
      <c r="P9" s="48">
        <v>9</v>
      </c>
      <c r="Q9" s="48">
        <v>0</v>
      </c>
      <c r="R9" s="48">
        <v>0</v>
      </c>
      <c r="S9" s="48">
        <v>0</v>
      </c>
    </row>
    <row r="10" spans="1:19" ht="21.75" customHeight="1">
      <c r="A10" s="9"/>
      <c r="B10" s="79" t="s">
        <v>2</v>
      </c>
      <c r="C10" s="19" t="s">
        <v>184</v>
      </c>
      <c r="D10" s="10">
        <f t="shared" si="2"/>
        <v>841</v>
      </c>
      <c r="E10" s="44">
        <f t="shared" si="3"/>
        <v>807</v>
      </c>
      <c r="F10" s="45">
        <f t="shared" ref="F10:F19" si="5">I10+K10+M10+O10+Q10+S10</f>
        <v>34</v>
      </c>
      <c r="G10" s="46">
        <f t="shared" si="4"/>
        <v>4.0428061831153395</v>
      </c>
      <c r="H10" s="48">
        <f>618+61</f>
        <v>679</v>
      </c>
      <c r="I10" s="48">
        <f>32+1</f>
        <v>33</v>
      </c>
      <c r="J10" s="48">
        <v>0</v>
      </c>
      <c r="K10" s="48">
        <v>0</v>
      </c>
      <c r="L10" s="48">
        <v>109</v>
      </c>
      <c r="M10" s="48">
        <v>1</v>
      </c>
      <c r="N10" s="48">
        <v>3</v>
      </c>
      <c r="O10" s="48">
        <v>0</v>
      </c>
      <c r="P10" s="48">
        <v>16</v>
      </c>
      <c r="Q10" s="48">
        <v>0</v>
      </c>
      <c r="R10" s="48">
        <v>0</v>
      </c>
      <c r="S10" s="48">
        <v>0</v>
      </c>
    </row>
    <row r="11" spans="1:19" ht="21.75" customHeight="1">
      <c r="A11" s="9"/>
      <c r="B11" s="79" t="s">
        <v>185</v>
      </c>
      <c r="C11" s="19" t="s">
        <v>16</v>
      </c>
      <c r="D11" s="10">
        <f t="shared" si="2"/>
        <v>716</v>
      </c>
      <c r="E11" s="44">
        <f t="shared" si="3"/>
        <v>659</v>
      </c>
      <c r="F11" s="45">
        <f t="shared" si="5"/>
        <v>57</v>
      </c>
      <c r="G11" s="46">
        <f t="shared" si="4"/>
        <v>7.960893854748603</v>
      </c>
      <c r="H11" s="48">
        <f>505+33</f>
        <v>538</v>
      </c>
      <c r="I11" s="48">
        <f>53+4</f>
        <v>57</v>
      </c>
      <c r="J11" s="48">
        <v>5</v>
      </c>
      <c r="K11" s="48">
        <v>0</v>
      </c>
      <c r="L11" s="48">
        <v>98</v>
      </c>
      <c r="M11" s="48">
        <v>0</v>
      </c>
      <c r="N11" s="48">
        <v>3</v>
      </c>
      <c r="O11" s="48">
        <v>0</v>
      </c>
      <c r="P11" s="48">
        <v>15</v>
      </c>
      <c r="Q11" s="48">
        <v>0</v>
      </c>
      <c r="R11" s="48">
        <v>0</v>
      </c>
      <c r="S11" s="48">
        <v>0</v>
      </c>
    </row>
    <row r="12" spans="1:19" ht="21.75" customHeight="1">
      <c r="A12" s="9"/>
      <c r="B12" s="79" t="s">
        <v>186</v>
      </c>
      <c r="C12" s="19" t="s">
        <v>187</v>
      </c>
      <c r="D12" s="10">
        <f t="shared" si="2"/>
        <v>779</v>
      </c>
      <c r="E12" s="44">
        <f t="shared" si="3"/>
        <v>740</v>
      </c>
      <c r="F12" s="45">
        <f t="shared" si="5"/>
        <v>39</v>
      </c>
      <c r="G12" s="46">
        <f t="shared" si="4"/>
        <v>5.006418485237484</v>
      </c>
      <c r="H12" s="48">
        <f>540+59</f>
        <v>599</v>
      </c>
      <c r="I12" s="48">
        <f>34+4</f>
        <v>38</v>
      </c>
      <c r="J12" s="48">
        <v>5</v>
      </c>
      <c r="K12" s="48">
        <v>0</v>
      </c>
      <c r="L12" s="48">
        <v>104</v>
      </c>
      <c r="M12" s="48">
        <v>1</v>
      </c>
      <c r="N12" s="48">
        <v>8</v>
      </c>
      <c r="O12" s="48">
        <v>0</v>
      </c>
      <c r="P12" s="48">
        <v>24</v>
      </c>
      <c r="Q12" s="48">
        <v>0</v>
      </c>
      <c r="R12" s="48">
        <v>0</v>
      </c>
      <c r="S12" s="48">
        <v>0</v>
      </c>
    </row>
    <row r="13" spans="1:19" ht="21.75" customHeight="1">
      <c r="A13" s="9"/>
      <c r="B13" s="79" t="s">
        <v>5</v>
      </c>
      <c r="C13" s="19" t="s">
        <v>188</v>
      </c>
      <c r="D13" s="10">
        <f t="shared" si="2"/>
        <v>758</v>
      </c>
      <c r="E13" s="44">
        <f t="shared" si="3"/>
        <v>733</v>
      </c>
      <c r="F13" s="45">
        <f t="shared" si="5"/>
        <v>25</v>
      </c>
      <c r="G13" s="46">
        <f t="shared" si="4"/>
        <v>3.2981530343007917</v>
      </c>
      <c r="H13" s="48">
        <f>541+54</f>
        <v>595</v>
      </c>
      <c r="I13" s="48">
        <f>22+3</f>
        <v>25</v>
      </c>
      <c r="J13" s="48">
        <v>5</v>
      </c>
      <c r="K13" s="48">
        <v>0</v>
      </c>
      <c r="L13" s="48">
        <v>110</v>
      </c>
      <c r="M13" s="48">
        <v>0</v>
      </c>
      <c r="N13" s="48">
        <v>6</v>
      </c>
      <c r="O13" s="48">
        <v>0</v>
      </c>
      <c r="P13" s="48">
        <v>17</v>
      </c>
      <c r="Q13" s="48">
        <v>0</v>
      </c>
      <c r="R13" s="48">
        <v>0</v>
      </c>
      <c r="S13" s="48">
        <v>0</v>
      </c>
    </row>
    <row r="14" spans="1:19" ht="21.75" customHeight="1">
      <c r="A14" s="9"/>
      <c r="B14" s="79" t="s">
        <v>189</v>
      </c>
      <c r="C14" s="19" t="s">
        <v>190</v>
      </c>
      <c r="D14" s="10">
        <f t="shared" si="2"/>
        <v>742</v>
      </c>
      <c r="E14" s="44">
        <f t="shared" si="3"/>
        <v>693</v>
      </c>
      <c r="F14" s="45">
        <f t="shared" si="5"/>
        <v>49</v>
      </c>
      <c r="G14" s="46">
        <f t="shared" si="4"/>
        <v>6.6037735849056602</v>
      </c>
      <c r="H14" s="48">
        <f>510+60</f>
        <v>570</v>
      </c>
      <c r="I14" s="48">
        <f>45+4</f>
        <v>49</v>
      </c>
      <c r="J14" s="48">
        <v>8</v>
      </c>
      <c r="K14" s="48">
        <v>0</v>
      </c>
      <c r="L14" s="48">
        <v>84</v>
      </c>
      <c r="M14" s="48">
        <v>0</v>
      </c>
      <c r="N14" s="48">
        <v>2</v>
      </c>
      <c r="O14" s="48">
        <v>0</v>
      </c>
      <c r="P14" s="48">
        <v>29</v>
      </c>
      <c r="Q14" s="48">
        <v>0</v>
      </c>
      <c r="R14" s="48">
        <v>0</v>
      </c>
      <c r="S14" s="48">
        <v>0</v>
      </c>
    </row>
    <row r="15" spans="1:19" ht="21.75" customHeight="1">
      <c r="A15" s="9"/>
      <c r="B15" s="79" t="s">
        <v>7</v>
      </c>
      <c r="C15" s="19" t="s">
        <v>20</v>
      </c>
      <c r="D15" s="10">
        <f t="shared" si="2"/>
        <v>748</v>
      </c>
      <c r="E15" s="44">
        <f t="shared" si="3"/>
        <v>703</v>
      </c>
      <c r="F15" s="45">
        <f t="shared" si="5"/>
        <v>45</v>
      </c>
      <c r="G15" s="46">
        <f t="shared" si="4"/>
        <v>6.0160427807486627</v>
      </c>
      <c r="H15" s="48">
        <f>525+57</f>
        <v>582</v>
      </c>
      <c r="I15" s="48">
        <f>44+1</f>
        <v>45</v>
      </c>
      <c r="J15" s="48">
        <v>2</v>
      </c>
      <c r="K15" s="48">
        <v>0</v>
      </c>
      <c r="L15" s="48">
        <v>100</v>
      </c>
      <c r="M15" s="48">
        <v>0</v>
      </c>
      <c r="N15" s="48">
        <v>4</v>
      </c>
      <c r="O15" s="48">
        <v>0</v>
      </c>
      <c r="P15" s="48">
        <v>15</v>
      </c>
      <c r="Q15" s="48">
        <v>0</v>
      </c>
      <c r="R15" s="48">
        <v>0</v>
      </c>
      <c r="S15" s="48">
        <v>0</v>
      </c>
    </row>
    <row r="16" spans="1:19" ht="21.75" customHeight="1">
      <c r="A16" s="9"/>
      <c r="B16" s="79" t="s">
        <v>8</v>
      </c>
      <c r="C16" s="19" t="s">
        <v>72</v>
      </c>
      <c r="D16" s="10">
        <f t="shared" si="2"/>
        <v>642</v>
      </c>
      <c r="E16" s="44">
        <f t="shared" si="3"/>
        <v>584</v>
      </c>
      <c r="F16" s="45">
        <f t="shared" si="5"/>
        <v>58</v>
      </c>
      <c r="G16" s="46">
        <f t="shared" si="4"/>
        <v>9.0342679127725845</v>
      </c>
      <c r="H16" s="48">
        <f>495+62</f>
        <v>557</v>
      </c>
      <c r="I16" s="48">
        <f>56+2</f>
        <v>58</v>
      </c>
      <c r="J16" s="48">
        <v>3</v>
      </c>
      <c r="K16" s="48">
        <v>0</v>
      </c>
      <c r="L16" s="48">
        <v>20</v>
      </c>
      <c r="M16" s="48">
        <v>0</v>
      </c>
      <c r="N16" s="48">
        <v>3</v>
      </c>
      <c r="O16" s="48">
        <v>0</v>
      </c>
      <c r="P16" s="48">
        <v>1</v>
      </c>
      <c r="Q16" s="48">
        <v>0</v>
      </c>
      <c r="R16" s="48">
        <v>0</v>
      </c>
      <c r="S16" s="48">
        <v>0</v>
      </c>
    </row>
    <row r="17" spans="1:19" ht="21.75" customHeight="1">
      <c r="A17" s="9"/>
      <c r="B17" s="79" t="s">
        <v>191</v>
      </c>
      <c r="C17" s="19" t="s">
        <v>22</v>
      </c>
      <c r="D17" s="10">
        <f t="shared" si="2"/>
        <v>662</v>
      </c>
      <c r="E17" s="44">
        <f t="shared" si="3"/>
        <v>610</v>
      </c>
      <c r="F17" s="45">
        <f t="shared" si="5"/>
        <v>52</v>
      </c>
      <c r="G17" s="46">
        <f t="shared" si="4"/>
        <v>7.8549848942598182</v>
      </c>
      <c r="H17" s="48">
        <f>543+63</f>
        <v>606</v>
      </c>
      <c r="I17" s="48">
        <f>51+1</f>
        <v>52</v>
      </c>
      <c r="J17" s="48">
        <v>4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</row>
    <row r="18" spans="1:19" s="13" customFormat="1" ht="21.75" customHeight="1">
      <c r="A18" s="12"/>
      <c r="B18" s="79" t="s">
        <v>10</v>
      </c>
      <c r="C18" s="19" t="s">
        <v>23</v>
      </c>
      <c r="D18" s="10">
        <f t="shared" si="2"/>
        <v>676</v>
      </c>
      <c r="E18" s="44">
        <f t="shared" si="3"/>
        <v>622</v>
      </c>
      <c r="F18" s="45">
        <f t="shared" si="5"/>
        <v>54</v>
      </c>
      <c r="G18" s="46">
        <f t="shared" si="4"/>
        <v>7.9881656804733732</v>
      </c>
      <c r="H18" s="48">
        <f>553+69</f>
        <v>622</v>
      </c>
      <c r="I18" s="48">
        <f>54+0</f>
        <v>54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</row>
    <row r="19" spans="1:19" s="1" customFormat="1" ht="21.75" customHeight="1">
      <c r="A19" s="14"/>
      <c r="B19" s="79" t="s">
        <v>11</v>
      </c>
      <c r="C19" s="19" t="s">
        <v>76</v>
      </c>
      <c r="D19" s="10">
        <f t="shared" si="2"/>
        <v>649</v>
      </c>
      <c r="E19" s="44">
        <f t="shared" si="3"/>
        <v>610</v>
      </c>
      <c r="F19" s="45">
        <f t="shared" si="5"/>
        <v>39</v>
      </c>
      <c r="G19" s="46">
        <f t="shared" si="4"/>
        <v>6.00924499229584</v>
      </c>
      <c r="H19" s="48">
        <f>554+56</f>
        <v>610</v>
      </c>
      <c r="I19" s="48">
        <f>39+0</f>
        <v>39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78" customFormat="1" ht="21.75" customHeight="1">
      <c r="A21" s="135" t="s">
        <v>203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78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A1A7-D687-4417-8C8A-FD8229F66A1C}">
  <sheetPr>
    <pageSetUpPr fitToPage="1"/>
  </sheetPr>
  <dimension ref="A1:S22"/>
  <sheetViews>
    <sheetView zoomScale="90" zoomScaleNormal="90" workbookViewId="0">
      <selection activeCell="H4" sqref="H4:I4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36" customWidth="1"/>
    <col min="10" max="11" width="11.75" style="37" customWidth="1"/>
    <col min="12" max="13" width="13.625" style="11" customWidth="1"/>
    <col min="14" max="15" width="14.375" style="11" customWidth="1"/>
    <col min="16" max="17" width="13.5" style="11" customWidth="1"/>
    <col min="18" max="19" width="11.75" style="11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08" t="s">
        <v>195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37" t="s">
        <v>36</v>
      </c>
      <c r="D3" s="138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90"/>
      <c r="E4" s="117" t="s">
        <v>26</v>
      </c>
      <c r="F4" s="114"/>
      <c r="G4" s="114"/>
      <c r="H4" s="139" t="s">
        <v>27</v>
      </c>
      <c r="I4" s="140"/>
      <c r="J4" s="141" t="s">
        <v>34</v>
      </c>
      <c r="K4" s="142"/>
      <c r="L4" s="117" t="s">
        <v>33</v>
      </c>
      <c r="M4" s="143"/>
      <c r="N4" s="117" t="s">
        <v>32</v>
      </c>
      <c r="O4" s="143"/>
      <c r="P4" s="117" t="s">
        <v>31</v>
      </c>
      <c r="Q4" s="143"/>
      <c r="R4" s="117" t="s">
        <v>50</v>
      </c>
      <c r="S4" s="144"/>
    </row>
    <row r="5" spans="1:19" s="1" customFormat="1" ht="15.6" customHeight="1">
      <c r="A5" s="115"/>
      <c r="B5" s="115"/>
      <c r="C5" s="116"/>
      <c r="D5" s="91"/>
      <c r="E5" s="125" t="s">
        <v>29</v>
      </c>
      <c r="F5" s="127" t="s">
        <v>30</v>
      </c>
      <c r="G5" s="21"/>
      <c r="H5" s="145" t="s">
        <v>29</v>
      </c>
      <c r="I5" s="145" t="s">
        <v>30</v>
      </c>
      <c r="J5" s="145" t="s">
        <v>29</v>
      </c>
      <c r="K5" s="145" t="s">
        <v>30</v>
      </c>
      <c r="L5" s="145" t="s">
        <v>29</v>
      </c>
      <c r="M5" s="145" t="s">
        <v>30</v>
      </c>
      <c r="N5" s="145" t="s">
        <v>29</v>
      </c>
      <c r="O5" s="145" t="s">
        <v>30</v>
      </c>
      <c r="P5" s="145" t="s">
        <v>29</v>
      </c>
      <c r="Q5" s="145" t="s">
        <v>30</v>
      </c>
      <c r="R5" s="145" t="s">
        <v>29</v>
      </c>
      <c r="S5" s="127" t="s">
        <v>30</v>
      </c>
    </row>
    <row r="6" spans="1:19" s="1" customFormat="1" ht="38.25" customHeight="1">
      <c r="A6" s="115"/>
      <c r="B6" s="115"/>
      <c r="C6" s="116"/>
      <c r="D6" s="91"/>
      <c r="E6" s="126"/>
      <c r="F6" s="128"/>
      <c r="G6" s="22" t="s">
        <v>28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46"/>
    </row>
    <row r="7" spans="1:19" s="1" customFormat="1" ht="47.25" customHeight="1">
      <c r="A7" s="134" t="s">
        <v>196</v>
      </c>
      <c r="B7" s="134"/>
      <c r="C7" s="20">
        <v>2022</v>
      </c>
      <c r="D7" s="5">
        <f>E7+F7</f>
        <v>16699</v>
      </c>
      <c r="E7" s="39">
        <f>H7+J7+L7+N7+P7+R7</f>
        <v>10009</v>
      </c>
      <c r="F7" s="40">
        <f>I7+K7+M7+O7+Q7+S7</f>
        <v>6690</v>
      </c>
      <c r="G7" s="41">
        <f>F7/D7*100</f>
        <v>40.062279178393915</v>
      </c>
      <c r="H7" s="93">
        <f>SUM(H8:H19)</f>
        <v>7692</v>
      </c>
      <c r="I7" s="93">
        <f t="shared" ref="I7" si="0">SUM(I8:I19)</f>
        <v>6688</v>
      </c>
      <c r="J7" s="93">
        <f>SUM(J8:J19)</f>
        <v>37</v>
      </c>
      <c r="K7" s="93">
        <f t="shared" ref="K7:S7" si="1">SUM(K8:K19)</f>
        <v>0</v>
      </c>
      <c r="L7" s="93">
        <f>SUM(L8:L19)</f>
        <v>2034</v>
      </c>
      <c r="M7" s="93">
        <f t="shared" si="1"/>
        <v>2</v>
      </c>
      <c r="N7" s="94">
        <f t="shared" si="1"/>
        <v>63</v>
      </c>
      <c r="O7" s="94">
        <f t="shared" si="1"/>
        <v>0</v>
      </c>
      <c r="P7" s="94">
        <f t="shared" si="1"/>
        <v>183</v>
      </c>
      <c r="Q7" s="94">
        <f t="shared" si="1"/>
        <v>0</v>
      </c>
      <c r="R7" s="94">
        <f>SUM(R8:R19)</f>
        <v>0</v>
      </c>
      <c r="S7" s="94">
        <f t="shared" si="1"/>
        <v>0</v>
      </c>
    </row>
    <row r="8" spans="1:19" ht="21.75" customHeight="1">
      <c r="B8" s="92" t="s">
        <v>0</v>
      </c>
      <c r="C8" s="19" t="s">
        <v>13</v>
      </c>
      <c r="D8" s="10">
        <f t="shared" ref="D8:D19" si="2">E8+F8</f>
        <v>1671</v>
      </c>
      <c r="E8" s="44">
        <f>H8+J8+L8+N8+P8+R8</f>
        <v>1026</v>
      </c>
      <c r="F8" s="95">
        <f>I8+K8+M8+O8+Q8+S8</f>
        <v>645</v>
      </c>
      <c r="G8" s="96">
        <f>F8/D8*100</f>
        <v>38.599640933572708</v>
      </c>
      <c r="H8" s="97">
        <f>663+75</f>
        <v>738</v>
      </c>
      <c r="I8" s="97">
        <v>645</v>
      </c>
      <c r="J8" s="97">
        <v>4</v>
      </c>
      <c r="K8" s="97">
        <v>0</v>
      </c>
      <c r="L8" s="97">
        <v>259</v>
      </c>
      <c r="M8" s="97">
        <v>0</v>
      </c>
      <c r="N8" s="97">
        <v>5</v>
      </c>
      <c r="O8" s="97">
        <v>0</v>
      </c>
      <c r="P8" s="97">
        <v>20</v>
      </c>
      <c r="Q8" s="97">
        <v>0</v>
      </c>
      <c r="R8" s="97">
        <v>0</v>
      </c>
      <c r="S8" s="97">
        <v>0</v>
      </c>
    </row>
    <row r="9" spans="1:19" ht="21.75" customHeight="1">
      <c r="B9" s="92" t="s">
        <v>1</v>
      </c>
      <c r="C9" s="19" t="s">
        <v>14</v>
      </c>
      <c r="D9" s="10">
        <f t="shared" si="2"/>
        <v>1069</v>
      </c>
      <c r="E9" s="44">
        <f t="shared" ref="E9:F19" si="3">H9+J9+L9+N9+P9+R9</f>
        <v>648</v>
      </c>
      <c r="F9" s="95">
        <f t="shared" si="3"/>
        <v>421</v>
      </c>
      <c r="G9" s="96">
        <f t="shared" ref="G9:G19" si="4">F9/D9*100</f>
        <v>39.38260056127222</v>
      </c>
      <c r="H9" s="97">
        <v>430</v>
      </c>
      <c r="I9" s="97">
        <v>421</v>
      </c>
      <c r="J9" s="97">
        <v>4</v>
      </c>
      <c r="K9" s="97">
        <v>0</v>
      </c>
      <c r="L9" s="97">
        <v>198</v>
      </c>
      <c r="M9" s="97">
        <v>0</v>
      </c>
      <c r="N9" s="97">
        <v>6</v>
      </c>
      <c r="O9" s="97">
        <v>0</v>
      </c>
      <c r="P9" s="97">
        <v>10</v>
      </c>
      <c r="Q9" s="97">
        <v>0</v>
      </c>
      <c r="R9" s="97">
        <v>0</v>
      </c>
      <c r="S9" s="97">
        <v>0</v>
      </c>
    </row>
    <row r="10" spans="1:19" ht="21.75" customHeight="1">
      <c r="B10" s="92" t="s">
        <v>2</v>
      </c>
      <c r="C10" s="19" t="s">
        <v>15</v>
      </c>
      <c r="D10" s="10">
        <f t="shared" si="2"/>
        <v>1879</v>
      </c>
      <c r="E10" s="44">
        <f t="shared" si="3"/>
        <v>1159</v>
      </c>
      <c r="F10" s="95">
        <f t="shared" si="3"/>
        <v>720</v>
      </c>
      <c r="G10" s="96">
        <f t="shared" si="4"/>
        <v>38.318254390633314</v>
      </c>
      <c r="H10" s="97">
        <f>737+87</f>
        <v>824</v>
      </c>
      <c r="I10" s="97">
        <v>720</v>
      </c>
      <c r="J10" s="97">
        <v>3</v>
      </c>
      <c r="K10" s="97">
        <v>0</v>
      </c>
      <c r="L10" s="97">
        <v>299</v>
      </c>
      <c r="M10" s="97">
        <v>0</v>
      </c>
      <c r="N10" s="97">
        <v>11</v>
      </c>
      <c r="O10" s="97">
        <v>0</v>
      </c>
      <c r="P10" s="97">
        <v>22</v>
      </c>
      <c r="Q10" s="97">
        <v>0</v>
      </c>
      <c r="R10" s="97">
        <v>0</v>
      </c>
      <c r="S10" s="97">
        <v>0</v>
      </c>
    </row>
    <row r="11" spans="1:19" ht="21.75" customHeight="1">
      <c r="B11" s="92" t="s">
        <v>3</v>
      </c>
      <c r="C11" s="19" t="s">
        <v>16</v>
      </c>
      <c r="D11" s="10">
        <f t="shared" si="2"/>
        <v>1488</v>
      </c>
      <c r="E11" s="44">
        <f t="shared" si="3"/>
        <v>914</v>
      </c>
      <c r="F11" s="95">
        <f t="shared" si="3"/>
        <v>574</v>
      </c>
      <c r="G11" s="96">
        <f t="shared" si="4"/>
        <v>38.575268817204304</v>
      </c>
      <c r="H11" s="97">
        <f>587+49</f>
        <v>636</v>
      </c>
      <c r="I11" s="97">
        <f>567+7</f>
        <v>574</v>
      </c>
      <c r="J11" s="97">
        <v>2</v>
      </c>
      <c r="K11" s="97">
        <v>0</v>
      </c>
      <c r="L11" s="97">
        <v>256</v>
      </c>
      <c r="M11" s="97">
        <v>0</v>
      </c>
      <c r="N11" s="97">
        <v>4</v>
      </c>
      <c r="O11" s="97">
        <v>0</v>
      </c>
      <c r="P11" s="97">
        <v>16</v>
      </c>
      <c r="Q11" s="97">
        <v>0</v>
      </c>
      <c r="R11" s="97">
        <v>0</v>
      </c>
      <c r="S11" s="97">
        <v>0</v>
      </c>
    </row>
    <row r="12" spans="1:19" ht="21.75" customHeight="1">
      <c r="B12" s="92" t="s">
        <v>4</v>
      </c>
      <c r="C12" s="19" t="s">
        <v>17</v>
      </c>
      <c r="D12" s="10">
        <f t="shared" si="2"/>
        <v>1487</v>
      </c>
      <c r="E12" s="44">
        <f t="shared" si="3"/>
        <v>924</v>
      </c>
      <c r="F12" s="95">
        <f t="shared" si="3"/>
        <v>563</v>
      </c>
      <c r="G12" s="96">
        <f t="shared" si="4"/>
        <v>37.861466039004711</v>
      </c>
      <c r="H12" s="97">
        <f>602+68</f>
        <v>670</v>
      </c>
      <c r="I12" s="97">
        <v>562</v>
      </c>
      <c r="J12" s="97">
        <v>2</v>
      </c>
      <c r="K12" s="97">
        <v>0</v>
      </c>
      <c r="L12" s="97">
        <v>232</v>
      </c>
      <c r="M12" s="97">
        <v>1</v>
      </c>
      <c r="N12" s="97">
        <v>11</v>
      </c>
      <c r="O12" s="97">
        <v>0</v>
      </c>
      <c r="P12" s="97">
        <v>9</v>
      </c>
      <c r="Q12" s="97">
        <v>0</v>
      </c>
      <c r="R12" s="97">
        <v>0</v>
      </c>
      <c r="S12" s="97">
        <v>0</v>
      </c>
    </row>
    <row r="13" spans="1:19" ht="21.75" customHeight="1">
      <c r="B13" s="92" t="s">
        <v>5</v>
      </c>
      <c r="C13" s="19" t="s">
        <v>18</v>
      </c>
      <c r="D13" s="10">
        <f t="shared" si="2"/>
        <v>1242</v>
      </c>
      <c r="E13" s="44">
        <f t="shared" si="3"/>
        <v>665</v>
      </c>
      <c r="F13" s="95">
        <f t="shared" si="3"/>
        <v>577</v>
      </c>
      <c r="G13" s="96">
        <f t="shared" si="4"/>
        <v>46.457326892109499</v>
      </c>
      <c r="H13" s="97">
        <f>584+63</f>
        <v>647</v>
      </c>
      <c r="I13" s="97">
        <v>577</v>
      </c>
      <c r="J13" s="97">
        <v>5</v>
      </c>
      <c r="K13" s="97">
        <v>0</v>
      </c>
      <c r="L13" s="97">
        <v>0</v>
      </c>
      <c r="M13" s="97">
        <v>0</v>
      </c>
      <c r="N13" s="97">
        <v>5</v>
      </c>
      <c r="O13" s="97">
        <v>0</v>
      </c>
      <c r="P13" s="97">
        <v>8</v>
      </c>
      <c r="Q13" s="97">
        <v>0</v>
      </c>
      <c r="R13" s="97">
        <v>0</v>
      </c>
      <c r="S13" s="97">
        <v>0</v>
      </c>
    </row>
    <row r="14" spans="1:19" ht="21.75" customHeight="1">
      <c r="B14" s="92" t="s">
        <v>6</v>
      </c>
      <c r="C14" s="19" t="s">
        <v>19</v>
      </c>
      <c r="D14" s="10">
        <f t="shared" si="2"/>
        <v>1472</v>
      </c>
      <c r="E14" s="44">
        <f t="shared" si="3"/>
        <v>885</v>
      </c>
      <c r="F14" s="95">
        <f t="shared" si="3"/>
        <v>587</v>
      </c>
      <c r="G14" s="96">
        <f t="shared" si="4"/>
        <v>39.877717391304344</v>
      </c>
      <c r="H14" s="97">
        <f>628+76</f>
        <v>704</v>
      </c>
      <c r="I14" s="97">
        <f>579+8</f>
        <v>587</v>
      </c>
      <c r="J14" s="97">
        <v>2</v>
      </c>
      <c r="K14" s="97">
        <v>0</v>
      </c>
      <c r="L14" s="97">
        <v>157</v>
      </c>
      <c r="M14" s="97">
        <v>0</v>
      </c>
      <c r="N14" s="97">
        <v>5</v>
      </c>
      <c r="O14" s="97">
        <v>0</v>
      </c>
      <c r="P14" s="97">
        <v>17</v>
      </c>
      <c r="Q14" s="97">
        <v>0</v>
      </c>
      <c r="R14" s="97">
        <v>0</v>
      </c>
      <c r="S14" s="97">
        <v>0</v>
      </c>
    </row>
    <row r="15" spans="1:19" ht="21.75" customHeight="1">
      <c r="B15" s="92" t="s">
        <v>7</v>
      </c>
      <c r="C15" s="19" t="s">
        <v>20</v>
      </c>
      <c r="D15" s="10">
        <f t="shared" si="2"/>
        <v>1427</v>
      </c>
      <c r="E15" s="44">
        <f t="shared" si="3"/>
        <v>841</v>
      </c>
      <c r="F15" s="95">
        <f t="shared" si="3"/>
        <v>586</v>
      </c>
      <c r="G15" s="96">
        <f t="shared" si="4"/>
        <v>41.065171688857745</v>
      </c>
      <c r="H15" s="97">
        <v>639</v>
      </c>
      <c r="I15" s="97">
        <v>586</v>
      </c>
      <c r="J15" s="97">
        <v>1</v>
      </c>
      <c r="K15" s="97">
        <v>0</v>
      </c>
      <c r="L15" s="97">
        <v>175</v>
      </c>
      <c r="M15" s="97">
        <v>0</v>
      </c>
      <c r="N15" s="97">
        <v>9</v>
      </c>
      <c r="O15" s="97">
        <v>0</v>
      </c>
      <c r="P15" s="97">
        <v>17</v>
      </c>
      <c r="Q15" s="97">
        <v>0</v>
      </c>
      <c r="R15" s="97">
        <v>0</v>
      </c>
      <c r="S15" s="97">
        <v>0</v>
      </c>
    </row>
    <row r="16" spans="1:19" ht="21.75" customHeight="1">
      <c r="B16" s="92" t="s">
        <v>8</v>
      </c>
      <c r="C16" s="19" t="s">
        <v>21</v>
      </c>
      <c r="D16" s="10">
        <f t="shared" si="2"/>
        <v>1305</v>
      </c>
      <c r="E16" s="44">
        <f t="shared" si="3"/>
        <v>791</v>
      </c>
      <c r="F16" s="95">
        <f t="shared" si="3"/>
        <v>514</v>
      </c>
      <c r="G16" s="96">
        <f t="shared" si="4"/>
        <v>39.38697318007663</v>
      </c>
      <c r="H16" s="97">
        <f>542+72</f>
        <v>614</v>
      </c>
      <c r="I16" s="97">
        <v>514</v>
      </c>
      <c r="J16" s="97">
        <v>1</v>
      </c>
      <c r="K16" s="97">
        <v>0</v>
      </c>
      <c r="L16" s="97">
        <v>157</v>
      </c>
      <c r="M16" s="97">
        <v>0</v>
      </c>
      <c r="N16" s="97">
        <v>7</v>
      </c>
      <c r="O16" s="97">
        <v>0</v>
      </c>
      <c r="P16" s="97">
        <v>12</v>
      </c>
      <c r="Q16" s="97">
        <v>0</v>
      </c>
      <c r="R16" s="97">
        <v>0</v>
      </c>
      <c r="S16" s="97">
        <v>0</v>
      </c>
    </row>
    <row r="17" spans="1:19" ht="21.75" customHeight="1">
      <c r="B17" s="92" t="s">
        <v>9</v>
      </c>
      <c r="C17" s="19" t="s">
        <v>22</v>
      </c>
      <c r="D17" s="10">
        <f t="shared" si="2"/>
        <v>1191</v>
      </c>
      <c r="E17" s="44">
        <f t="shared" si="3"/>
        <v>700</v>
      </c>
      <c r="F17" s="95">
        <f t="shared" si="3"/>
        <v>491</v>
      </c>
      <c r="G17" s="96">
        <f t="shared" si="4"/>
        <v>41.225860621326618</v>
      </c>
      <c r="H17" s="97">
        <f>509+65</f>
        <v>574</v>
      </c>
      <c r="I17" s="97">
        <v>491</v>
      </c>
      <c r="J17" s="97">
        <v>1</v>
      </c>
      <c r="K17" s="97">
        <v>0</v>
      </c>
      <c r="L17" s="97">
        <v>110</v>
      </c>
      <c r="M17" s="97">
        <v>0</v>
      </c>
      <c r="N17" s="97">
        <v>0</v>
      </c>
      <c r="O17" s="97">
        <v>0</v>
      </c>
      <c r="P17" s="97">
        <v>15</v>
      </c>
      <c r="Q17" s="97">
        <v>0</v>
      </c>
      <c r="R17" s="97">
        <v>0</v>
      </c>
      <c r="S17" s="97">
        <v>0</v>
      </c>
    </row>
    <row r="18" spans="1:19" s="13" customFormat="1" ht="21.75" customHeight="1">
      <c r="B18" s="92" t="s">
        <v>10</v>
      </c>
      <c r="C18" s="19" t="s">
        <v>23</v>
      </c>
      <c r="D18" s="10">
        <f t="shared" si="2"/>
        <v>1298</v>
      </c>
      <c r="E18" s="44">
        <f t="shared" si="3"/>
        <v>783</v>
      </c>
      <c r="F18" s="95">
        <f t="shared" si="3"/>
        <v>515</v>
      </c>
      <c r="G18" s="96">
        <f t="shared" si="4"/>
        <v>39.676425269645613</v>
      </c>
      <c r="H18" s="97">
        <f>610+49</f>
        <v>659</v>
      </c>
      <c r="I18" s="97">
        <v>515</v>
      </c>
      <c r="J18" s="97">
        <v>7</v>
      </c>
      <c r="K18" s="97">
        <v>0</v>
      </c>
      <c r="L18" s="97">
        <v>99</v>
      </c>
      <c r="M18" s="97">
        <v>0</v>
      </c>
      <c r="N18" s="97">
        <v>0</v>
      </c>
      <c r="O18" s="97">
        <v>0</v>
      </c>
      <c r="P18" s="97">
        <v>18</v>
      </c>
      <c r="Q18" s="97">
        <v>0</v>
      </c>
      <c r="R18" s="97">
        <v>0</v>
      </c>
      <c r="S18" s="97">
        <v>0</v>
      </c>
    </row>
    <row r="19" spans="1:19" s="1" customFormat="1" ht="21.75" customHeight="1">
      <c r="B19" s="92" t="s">
        <v>11</v>
      </c>
      <c r="C19" s="19" t="s">
        <v>24</v>
      </c>
      <c r="D19" s="10">
        <f t="shared" si="2"/>
        <v>1170</v>
      </c>
      <c r="E19" s="44">
        <f t="shared" si="3"/>
        <v>673</v>
      </c>
      <c r="F19" s="95">
        <f t="shared" si="3"/>
        <v>497</v>
      </c>
      <c r="G19" s="96">
        <f t="shared" si="4"/>
        <v>42.478632478632477</v>
      </c>
      <c r="H19" s="97">
        <f>508+49</f>
        <v>557</v>
      </c>
      <c r="I19" s="97">
        <v>496</v>
      </c>
      <c r="J19" s="97">
        <v>5</v>
      </c>
      <c r="K19" s="97">
        <v>0</v>
      </c>
      <c r="L19" s="97">
        <v>92</v>
      </c>
      <c r="M19" s="97">
        <v>1</v>
      </c>
      <c r="N19" s="97">
        <v>0</v>
      </c>
      <c r="O19" s="97">
        <v>0</v>
      </c>
      <c r="P19" s="97">
        <v>19</v>
      </c>
      <c r="Q19" s="97">
        <v>0</v>
      </c>
      <c r="R19" s="97">
        <v>0</v>
      </c>
      <c r="S19" s="97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34"/>
      <c r="I20" s="34"/>
      <c r="J20" s="35"/>
      <c r="K20" s="35"/>
      <c r="L20" s="15"/>
      <c r="M20" s="15"/>
      <c r="N20" s="15"/>
      <c r="O20" s="15"/>
      <c r="P20" s="15"/>
      <c r="Q20" s="15"/>
      <c r="R20" s="15"/>
      <c r="S20" s="15"/>
    </row>
    <row r="21" spans="1:19" s="89" customFormat="1" ht="21.75" customHeight="1">
      <c r="A21" s="135" t="s">
        <v>157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89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4BE1-877D-4475-BB68-B630B602C234}">
  <sheetPr>
    <pageSetUpPr fitToPage="1"/>
  </sheetPr>
  <dimension ref="A1:S22"/>
  <sheetViews>
    <sheetView zoomScale="80" zoomScaleNormal="80" workbookViewId="0">
      <selection activeCell="G20" sqref="G20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36" customWidth="1"/>
    <col min="10" max="11" width="11.75" style="37" customWidth="1"/>
    <col min="12" max="13" width="13.625" style="11" customWidth="1"/>
    <col min="14" max="15" width="14.375" style="11" customWidth="1"/>
    <col min="16" max="17" width="13.5" style="11" customWidth="1"/>
    <col min="18" max="19" width="11.75" style="11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193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37" t="s">
        <v>36</v>
      </c>
      <c r="D3" s="138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86"/>
      <c r="E4" s="117" t="s">
        <v>26</v>
      </c>
      <c r="F4" s="114"/>
      <c r="G4" s="114"/>
      <c r="H4" s="139" t="s">
        <v>27</v>
      </c>
      <c r="I4" s="140"/>
      <c r="J4" s="141" t="s">
        <v>34</v>
      </c>
      <c r="K4" s="142"/>
      <c r="L4" s="117" t="s">
        <v>33</v>
      </c>
      <c r="M4" s="143"/>
      <c r="N4" s="117" t="s">
        <v>32</v>
      </c>
      <c r="O4" s="143"/>
      <c r="P4" s="117" t="s">
        <v>31</v>
      </c>
      <c r="Q4" s="143"/>
      <c r="R4" s="117" t="s">
        <v>50</v>
      </c>
      <c r="S4" s="144"/>
    </row>
    <row r="5" spans="1:19" s="1" customFormat="1" ht="15.6" customHeight="1">
      <c r="A5" s="115"/>
      <c r="B5" s="115"/>
      <c r="C5" s="116"/>
      <c r="D5" s="87"/>
      <c r="E5" s="125" t="s">
        <v>29</v>
      </c>
      <c r="F5" s="127" t="s">
        <v>30</v>
      </c>
      <c r="G5" s="21"/>
      <c r="H5" s="145" t="s">
        <v>29</v>
      </c>
      <c r="I5" s="145" t="s">
        <v>30</v>
      </c>
      <c r="J5" s="145" t="s">
        <v>29</v>
      </c>
      <c r="K5" s="145" t="s">
        <v>30</v>
      </c>
      <c r="L5" s="145" t="s">
        <v>29</v>
      </c>
      <c r="M5" s="145" t="s">
        <v>30</v>
      </c>
      <c r="N5" s="145" t="s">
        <v>29</v>
      </c>
      <c r="O5" s="145" t="s">
        <v>30</v>
      </c>
      <c r="P5" s="145" t="s">
        <v>29</v>
      </c>
      <c r="Q5" s="145" t="s">
        <v>30</v>
      </c>
      <c r="R5" s="145" t="s">
        <v>29</v>
      </c>
      <c r="S5" s="127" t="s">
        <v>30</v>
      </c>
    </row>
    <row r="6" spans="1:19" s="1" customFormat="1" ht="38.25" customHeight="1">
      <c r="A6" s="115"/>
      <c r="B6" s="115"/>
      <c r="C6" s="116"/>
      <c r="D6" s="87"/>
      <c r="E6" s="126"/>
      <c r="F6" s="128"/>
      <c r="G6" s="22" t="s">
        <v>28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46"/>
    </row>
    <row r="7" spans="1:19" s="1" customFormat="1" ht="47.25" customHeight="1">
      <c r="A7" s="134" t="s">
        <v>192</v>
      </c>
      <c r="B7" s="134"/>
      <c r="C7" s="20">
        <v>2021</v>
      </c>
      <c r="D7" s="5">
        <f>E7+F7</f>
        <v>11501</v>
      </c>
      <c r="E7" s="39">
        <f>H7+J7+L7+N7+P7+R7</f>
        <v>10866</v>
      </c>
      <c r="F7" s="40">
        <f>I7+K7+M7+O7+Q7+S7</f>
        <v>635</v>
      </c>
      <c r="G7" s="41">
        <f>F7/D7*100</f>
        <v>5.5212590209546999</v>
      </c>
      <c r="H7" s="93">
        <f t="shared" ref="H7:I7" si="0">SUM(H8:H19)</f>
        <v>6790</v>
      </c>
      <c r="I7" s="93">
        <f t="shared" si="0"/>
        <v>619</v>
      </c>
      <c r="J7" s="93">
        <f>SUM(J8:J19)</f>
        <v>43</v>
      </c>
      <c r="K7" s="93">
        <f t="shared" ref="K7:S7" si="1">SUM(K8:K19)</f>
        <v>0</v>
      </c>
      <c r="L7" s="93">
        <f>SUM(L8:L19)</f>
        <v>3410</v>
      </c>
      <c r="M7" s="93">
        <f t="shared" si="1"/>
        <v>16</v>
      </c>
      <c r="N7" s="94">
        <f t="shared" si="1"/>
        <v>59</v>
      </c>
      <c r="O7" s="94">
        <f t="shared" si="1"/>
        <v>0</v>
      </c>
      <c r="P7" s="94">
        <f t="shared" si="1"/>
        <v>267</v>
      </c>
      <c r="Q7" s="94">
        <f t="shared" si="1"/>
        <v>0</v>
      </c>
      <c r="R7" s="94">
        <f>SUM(R8:R19)</f>
        <v>297</v>
      </c>
      <c r="S7" s="94">
        <f t="shared" si="1"/>
        <v>0</v>
      </c>
    </row>
    <row r="8" spans="1:19" ht="21.75" customHeight="1">
      <c r="B8" s="85" t="s">
        <v>0</v>
      </c>
      <c r="C8" s="19" t="s">
        <v>13</v>
      </c>
      <c r="D8" s="10">
        <f t="shared" ref="D8:D19" si="2">E8+F8</f>
        <v>847</v>
      </c>
      <c r="E8" s="44">
        <f>H8+J8+L8+N8+P8+R8</f>
        <v>799</v>
      </c>
      <c r="F8" s="95">
        <f t="shared" ref="F8:F19" si="3">I8+K8+M8+O8+Q8+S8</f>
        <v>48</v>
      </c>
      <c r="G8" s="96">
        <f>F8/D8*100</f>
        <v>5.667060212514758</v>
      </c>
      <c r="H8" s="97">
        <v>490</v>
      </c>
      <c r="I8" s="97">
        <v>47</v>
      </c>
      <c r="J8" s="97">
        <v>9</v>
      </c>
      <c r="K8" s="97">
        <v>0</v>
      </c>
      <c r="L8" s="97">
        <v>273</v>
      </c>
      <c r="M8" s="97">
        <v>1</v>
      </c>
      <c r="N8" s="97">
        <v>1</v>
      </c>
      <c r="O8" s="97">
        <v>0</v>
      </c>
      <c r="P8" s="97">
        <v>22</v>
      </c>
      <c r="Q8" s="97">
        <v>0</v>
      </c>
      <c r="R8" s="97">
        <v>4</v>
      </c>
      <c r="S8" s="97">
        <v>0</v>
      </c>
    </row>
    <row r="9" spans="1:19" ht="21.75" customHeight="1">
      <c r="B9" s="85" t="s">
        <v>1</v>
      </c>
      <c r="C9" s="19" t="s">
        <v>14</v>
      </c>
      <c r="D9" s="10">
        <f t="shared" si="2"/>
        <v>740</v>
      </c>
      <c r="E9" s="44">
        <f t="shared" ref="E9:E19" si="4">H9+J9+L9+N9+P9+R9</f>
        <v>698</v>
      </c>
      <c r="F9" s="95">
        <f t="shared" si="3"/>
        <v>42</v>
      </c>
      <c r="G9" s="96">
        <f t="shared" ref="G9:G19" si="5">F9/D9*100</f>
        <v>5.6756756756756763</v>
      </c>
      <c r="H9" s="97">
        <v>399</v>
      </c>
      <c r="I9" s="97">
        <v>42</v>
      </c>
      <c r="J9" s="97">
        <v>3</v>
      </c>
      <c r="K9" s="97">
        <v>0</v>
      </c>
      <c r="L9" s="97">
        <v>224</v>
      </c>
      <c r="M9" s="97">
        <v>0</v>
      </c>
      <c r="N9" s="97">
        <v>6</v>
      </c>
      <c r="O9" s="97">
        <v>0</v>
      </c>
      <c r="P9" s="97">
        <v>27</v>
      </c>
      <c r="Q9" s="97">
        <v>0</v>
      </c>
      <c r="R9" s="97">
        <v>39</v>
      </c>
      <c r="S9" s="97">
        <v>0</v>
      </c>
    </row>
    <row r="10" spans="1:19" ht="21.75" customHeight="1">
      <c r="B10" s="85" t="s">
        <v>2</v>
      </c>
      <c r="C10" s="19" t="s">
        <v>15</v>
      </c>
      <c r="D10" s="10">
        <f t="shared" si="2"/>
        <v>1033</v>
      </c>
      <c r="E10" s="44">
        <f t="shared" si="4"/>
        <v>981</v>
      </c>
      <c r="F10" s="95">
        <f t="shared" si="3"/>
        <v>52</v>
      </c>
      <c r="G10" s="96">
        <f t="shared" si="5"/>
        <v>5.0338818973862542</v>
      </c>
      <c r="H10" s="97">
        <v>592</v>
      </c>
      <c r="I10" s="97">
        <v>51</v>
      </c>
      <c r="J10" s="97">
        <v>7</v>
      </c>
      <c r="K10" s="97">
        <v>0</v>
      </c>
      <c r="L10" s="97">
        <v>315</v>
      </c>
      <c r="M10" s="97">
        <v>1</v>
      </c>
      <c r="N10" s="97">
        <v>8</v>
      </c>
      <c r="O10" s="97">
        <v>0</v>
      </c>
      <c r="P10" s="97">
        <v>30</v>
      </c>
      <c r="Q10" s="97">
        <v>0</v>
      </c>
      <c r="R10" s="97">
        <v>29</v>
      </c>
      <c r="S10" s="97">
        <v>0</v>
      </c>
    </row>
    <row r="11" spans="1:19" ht="21.75" customHeight="1">
      <c r="B11" s="85" t="s">
        <v>3</v>
      </c>
      <c r="C11" s="19" t="s">
        <v>16</v>
      </c>
      <c r="D11" s="10">
        <f t="shared" si="2"/>
        <v>924</v>
      </c>
      <c r="E11" s="44">
        <f t="shared" si="4"/>
        <v>874</v>
      </c>
      <c r="F11" s="95">
        <f t="shared" si="3"/>
        <v>50</v>
      </c>
      <c r="G11" s="96">
        <f t="shared" si="5"/>
        <v>5.4112554112554108</v>
      </c>
      <c r="H11" s="97">
        <v>541</v>
      </c>
      <c r="I11" s="97">
        <v>49</v>
      </c>
      <c r="J11" s="97">
        <v>3</v>
      </c>
      <c r="K11" s="97">
        <v>0</v>
      </c>
      <c r="L11" s="97">
        <v>301</v>
      </c>
      <c r="M11" s="97">
        <v>1</v>
      </c>
      <c r="N11" s="97">
        <v>0</v>
      </c>
      <c r="O11" s="97">
        <v>0</v>
      </c>
      <c r="P11" s="97">
        <v>27</v>
      </c>
      <c r="Q11" s="97">
        <v>0</v>
      </c>
      <c r="R11" s="97">
        <v>2</v>
      </c>
      <c r="S11" s="97">
        <v>0</v>
      </c>
    </row>
    <row r="12" spans="1:19" ht="21.75" customHeight="1">
      <c r="B12" s="85" t="s">
        <v>4</v>
      </c>
      <c r="C12" s="19" t="s">
        <v>17</v>
      </c>
      <c r="D12" s="10">
        <f t="shared" si="2"/>
        <v>944</v>
      </c>
      <c r="E12" s="44">
        <f t="shared" si="4"/>
        <v>881</v>
      </c>
      <c r="F12" s="95">
        <f t="shared" si="3"/>
        <v>63</v>
      </c>
      <c r="G12" s="96">
        <f t="shared" si="5"/>
        <v>6.6737288135593227</v>
      </c>
      <c r="H12" s="97">
        <v>548</v>
      </c>
      <c r="I12" s="97">
        <v>54</v>
      </c>
      <c r="J12" s="97">
        <v>2</v>
      </c>
      <c r="K12" s="97">
        <v>0</v>
      </c>
      <c r="L12" s="97">
        <v>292</v>
      </c>
      <c r="M12" s="97">
        <v>9</v>
      </c>
      <c r="N12" s="97">
        <v>1</v>
      </c>
      <c r="O12" s="97">
        <v>0</v>
      </c>
      <c r="P12" s="97">
        <v>19</v>
      </c>
      <c r="Q12" s="97">
        <v>0</v>
      </c>
      <c r="R12" s="97">
        <v>19</v>
      </c>
      <c r="S12" s="97">
        <v>0</v>
      </c>
    </row>
    <row r="13" spans="1:19" ht="21.75" customHeight="1">
      <c r="B13" s="85" t="s">
        <v>5</v>
      </c>
      <c r="C13" s="19" t="s">
        <v>18</v>
      </c>
      <c r="D13" s="10">
        <f t="shared" si="2"/>
        <v>931</v>
      </c>
      <c r="E13" s="44">
        <f t="shared" si="4"/>
        <v>873</v>
      </c>
      <c r="F13" s="95">
        <f t="shared" si="3"/>
        <v>58</v>
      </c>
      <c r="G13" s="96">
        <f t="shared" si="5"/>
        <v>6.2298603651987108</v>
      </c>
      <c r="H13" s="97">
        <v>537</v>
      </c>
      <c r="I13" s="97">
        <v>57</v>
      </c>
      <c r="J13" s="97">
        <v>2</v>
      </c>
      <c r="K13" s="97">
        <v>0</v>
      </c>
      <c r="L13" s="97">
        <v>279</v>
      </c>
      <c r="M13" s="97">
        <v>1</v>
      </c>
      <c r="N13" s="97">
        <v>2</v>
      </c>
      <c r="O13" s="97">
        <v>0</v>
      </c>
      <c r="P13" s="97">
        <v>17</v>
      </c>
      <c r="Q13" s="97">
        <v>0</v>
      </c>
      <c r="R13" s="97">
        <v>36</v>
      </c>
      <c r="S13" s="97">
        <v>0</v>
      </c>
    </row>
    <row r="14" spans="1:19" ht="21.75" customHeight="1">
      <c r="B14" s="85" t="s">
        <v>6</v>
      </c>
      <c r="C14" s="19" t="s">
        <v>19</v>
      </c>
      <c r="D14" s="10">
        <f t="shared" si="2"/>
        <v>1007</v>
      </c>
      <c r="E14" s="44">
        <f t="shared" si="4"/>
        <v>947</v>
      </c>
      <c r="F14" s="95">
        <f t="shared" si="3"/>
        <v>60</v>
      </c>
      <c r="G14" s="96">
        <f t="shared" si="5"/>
        <v>5.9582919563058594</v>
      </c>
      <c r="H14" s="97">
        <v>608</v>
      </c>
      <c r="I14" s="97">
        <v>60</v>
      </c>
      <c r="J14" s="97">
        <v>3</v>
      </c>
      <c r="K14" s="97">
        <v>0</v>
      </c>
      <c r="L14" s="97">
        <v>311</v>
      </c>
      <c r="M14" s="97">
        <v>0</v>
      </c>
      <c r="N14" s="97">
        <v>6</v>
      </c>
      <c r="O14" s="97">
        <v>0</v>
      </c>
      <c r="P14" s="97">
        <v>19</v>
      </c>
      <c r="Q14" s="97">
        <v>0</v>
      </c>
      <c r="R14" s="97">
        <v>0</v>
      </c>
      <c r="S14" s="97">
        <v>0</v>
      </c>
    </row>
    <row r="15" spans="1:19" ht="21.75" customHeight="1">
      <c r="B15" s="85" t="s">
        <v>7</v>
      </c>
      <c r="C15" s="19" t="s">
        <v>20</v>
      </c>
      <c r="D15" s="10">
        <f t="shared" si="2"/>
        <v>1054</v>
      </c>
      <c r="E15" s="44">
        <f t="shared" si="4"/>
        <v>986</v>
      </c>
      <c r="F15" s="95">
        <f t="shared" si="3"/>
        <v>68</v>
      </c>
      <c r="G15" s="96">
        <f t="shared" si="5"/>
        <v>6.4516129032258061</v>
      </c>
      <c r="H15" s="97">
        <v>651</v>
      </c>
      <c r="I15" s="97">
        <v>65</v>
      </c>
      <c r="J15" s="97">
        <v>4</v>
      </c>
      <c r="K15" s="97">
        <v>0</v>
      </c>
      <c r="L15" s="97">
        <v>290</v>
      </c>
      <c r="M15" s="97">
        <v>3</v>
      </c>
      <c r="N15" s="97">
        <v>1</v>
      </c>
      <c r="O15" s="97">
        <v>0</v>
      </c>
      <c r="P15" s="97">
        <v>15</v>
      </c>
      <c r="Q15" s="97">
        <v>0</v>
      </c>
      <c r="R15" s="97">
        <v>25</v>
      </c>
      <c r="S15" s="97">
        <v>0</v>
      </c>
    </row>
    <row r="16" spans="1:19" ht="21.75" customHeight="1">
      <c r="B16" s="85" t="s">
        <v>8</v>
      </c>
      <c r="C16" s="19" t="s">
        <v>21</v>
      </c>
      <c r="D16" s="10">
        <f t="shared" si="2"/>
        <v>948</v>
      </c>
      <c r="E16" s="44">
        <f t="shared" si="4"/>
        <v>899</v>
      </c>
      <c r="F16" s="95">
        <f t="shared" si="3"/>
        <v>49</v>
      </c>
      <c r="G16" s="96">
        <f t="shared" si="5"/>
        <v>5.1687763713080166</v>
      </c>
      <c r="H16" s="97">
        <v>607</v>
      </c>
      <c r="I16" s="97">
        <v>49</v>
      </c>
      <c r="J16" s="97">
        <v>4</v>
      </c>
      <c r="K16" s="97">
        <v>0</v>
      </c>
      <c r="L16" s="97">
        <v>265</v>
      </c>
      <c r="M16" s="97">
        <v>0</v>
      </c>
      <c r="N16" s="97">
        <v>4</v>
      </c>
      <c r="O16" s="97">
        <v>0</v>
      </c>
      <c r="P16" s="97">
        <v>14</v>
      </c>
      <c r="Q16" s="97">
        <v>0</v>
      </c>
      <c r="R16" s="97">
        <v>5</v>
      </c>
      <c r="S16" s="97">
        <v>0</v>
      </c>
    </row>
    <row r="17" spans="1:19" ht="21.75" customHeight="1">
      <c r="B17" s="85" t="s">
        <v>9</v>
      </c>
      <c r="C17" s="19" t="s">
        <v>22</v>
      </c>
      <c r="D17" s="10">
        <f t="shared" si="2"/>
        <v>952</v>
      </c>
      <c r="E17" s="44">
        <f t="shared" si="4"/>
        <v>910</v>
      </c>
      <c r="F17" s="95">
        <f t="shared" si="3"/>
        <v>42</v>
      </c>
      <c r="G17" s="96">
        <f t="shared" si="5"/>
        <v>4.4117647058823533</v>
      </c>
      <c r="H17" s="97">
        <v>559</v>
      </c>
      <c r="I17" s="97">
        <v>42</v>
      </c>
      <c r="J17" s="97">
        <v>4</v>
      </c>
      <c r="K17" s="97">
        <v>0</v>
      </c>
      <c r="L17" s="97">
        <v>265</v>
      </c>
      <c r="M17" s="97">
        <v>0</v>
      </c>
      <c r="N17" s="97">
        <v>3</v>
      </c>
      <c r="O17" s="97">
        <v>0</v>
      </c>
      <c r="P17" s="97">
        <v>12</v>
      </c>
      <c r="Q17" s="97">
        <v>0</v>
      </c>
      <c r="R17" s="97">
        <v>67</v>
      </c>
      <c r="S17" s="97">
        <v>0</v>
      </c>
    </row>
    <row r="18" spans="1:19" s="13" customFormat="1" ht="21.75" customHeight="1">
      <c r="B18" s="85" t="s">
        <v>10</v>
      </c>
      <c r="C18" s="19" t="s">
        <v>23</v>
      </c>
      <c r="D18" s="10">
        <f t="shared" si="2"/>
        <v>1099</v>
      </c>
      <c r="E18" s="44">
        <f t="shared" si="4"/>
        <v>1054</v>
      </c>
      <c r="F18" s="95">
        <f t="shared" si="3"/>
        <v>45</v>
      </c>
      <c r="G18" s="96">
        <f t="shared" si="5"/>
        <v>4.0946314831665154</v>
      </c>
      <c r="H18" s="97">
        <v>614</v>
      </c>
      <c r="I18" s="97">
        <v>45</v>
      </c>
      <c r="J18" s="97">
        <v>2</v>
      </c>
      <c r="K18" s="97">
        <v>0</v>
      </c>
      <c r="L18" s="97">
        <v>308</v>
      </c>
      <c r="M18" s="97">
        <v>0</v>
      </c>
      <c r="N18" s="97">
        <v>22</v>
      </c>
      <c r="O18" s="97">
        <v>0</v>
      </c>
      <c r="P18" s="97">
        <v>43</v>
      </c>
      <c r="Q18" s="97">
        <v>0</v>
      </c>
      <c r="R18" s="97">
        <v>65</v>
      </c>
      <c r="S18" s="97">
        <v>0</v>
      </c>
    </row>
    <row r="19" spans="1:19" s="1" customFormat="1" ht="21.75" customHeight="1">
      <c r="B19" s="85" t="s">
        <v>11</v>
      </c>
      <c r="C19" s="19" t="s">
        <v>24</v>
      </c>
      <c r="D19" s="10">
        <f t="shared" si="2"/>
        <v>1022</v>
      </c>
      <c r="E19" s="44">
        <f t="shared" si="4"/>
        <v>964</v>
      </c>
      <c r="F19" s="95">
        <f t="shared" si="3"/>
        <v>58</v>
      </c>
      <c r="G19" s="96">
        <f t="shared" si="5"/>
        <v>5.6751467710371815</v>
      </c>
      <c r="H19" s="97">
        <v>644</v>
      </c>
      <c r="I19" s="97">
        <v>58</v>
      </c>
      <c r="J19" s="97">
        <v>0</v>
      </c>
      <c r="K19" s="97">
        <v>0</v>
      </c>
      <c r="L19" s="97">
        <v>287</v>
      </c>
      <c r="M19" s="97">
        <v>0</v>
      </c>
      <c r="N19" s="97">
        <v>5</v>
      </c>
      <c r="O19" s="97">
        <v>0</v>
      </c>
      <c r="P19" s="97">
        <v>22</v>
      </c>
      <c r="Q19" s="97">
        <v>0</v>
      </c>
      <c r="R19" s="97">
        <v>6</v>
      </c>
      <c r="S19" s="97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34"/>
      <c r="I20" s="34"/>
      <c r="J20" s="35"/>
      <c r="K20" s="35"/>
      <c r="L20" s="15"/>
      <c r="M20" s="15"/>
      <c r="N20" s="15"/>
      <c r="O20" s="15"/>
      <c r="P20" s="15"/>
      <c r="Q20" s="15"/>
      <c r="R20" s="15"/>
      <c r="S20" s="15"/>
    </row>
    <row r="21" spans="1:19" s="88" customFormat="1" ht="21.75" customHeight="1">
      <c r="A21" s="135" t="s">
        <v>157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88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2"/>
  <sheetViews>
    <sheetView topLeftCell="A4" zoomScale="80" zoomScaleNormal="80" workbookViewId="0">
      <selection activeCell="H8" sqref="H8:S19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28" customWidth="1"/>
    <col min="10" max="11" width="11.75" style="29" customWidth="1"/>
    <col min="12" max="13" width="13.625" style="30" customWidth="1"/>
    <col min="14" max="15" width="14.375" style="30" customWidth="1"/>
    <col min="16" max="17" width="13.5" style="30" customWidth="1"/>
    <col min="18" max="19" width="11.75" style="30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176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75"/>
      <c r="E4" s="117" t="s">
        <v>26</v>
      </c>
      <c r="F4" s="114"/>
      <c r="G4" s="114"/>
      <c r="H4" s="148" t="s">
        <v>27</v>
      </c>
      <c r="I4" s="149"/>
      <c r="J4" s="150" t="s">
        <v>34</v>
      </c>
      <c r="K4" s="151"/>
      <c r="L4" s="122" t="s">
        <v>33</v>
      </c>
      <c r="M4" s="123"/>
      <c r="N4" s="122" t="s">
        <v>32</v>
      </c>
      <c r="O4" s="123"/>
      <c r="P4" s="122" t="s">
        <v>31</v>
      </c>
      <c r="Q4" s="123"/>
      <c r="R4" s="122" t="s">
        <v>50</v>
      </c>
      <c r="S4" s="124"/>
    </row>
    <row r="5" spans="1:19" s="1" customFormat="1" ht="15.6" customHeight="1">
      <c r="A5" s="115"/>
      <c r="B5" s="115"/>
      <c r="C5" s="116"/>
      <c r="D5" s="76"/>
      <c r="E5" s="125" t="s">
        <v>29</v>
      </c>
      <c r="F5" s="127" t="s">
        <v>30</v>
      </c>
      <c r="G5" s="21"/>
      <c r="H5" s="129" t="s">
        <v>29</v>
      </c>
      <c r="I5" s="129" t="s">
        <v>30</v>
      </c>
      <c r="J5" s="129" t="s">
        <v>29</v>
      </c>
      <c r="K5" s="129" t="s">
        <v>30</v>
      </c>
      <c r="L5" s="129" t="s">
        <v>29</v>
      </c>
      <c r="M5" s="129" t="s">
        <v>30</v>
      </c>
      <c r="N5" s="129" t="s">
        <v>29</v>
      </c>
      <c r="O5" s="129" t="s">
        <v>30</v>
      </c>
      <c r="P5" s="129" t="s">
        <v>29</v>
      </c>
      <c r="Q5" s="129" t="s">
        <v>30</v>
      </c>
      <c r="R5" s="129" t="s">
        <v>29</v>
      </c>
      <c r="S5" s="132" t="s">
        <v>30</v>
      </c>
    </row>
    <row r="6" spans="1:19" s="1" customFormat="1" ht="38.25" customHeight="1">
      <c r="A6" s="115"/>
      <c r="B6" s="115"/>
      <c r="C6" s="116"/>
      <c r="D6" s="76"/>
      <c r="E6" s="126"/>
      <c r="F6" s="128"/>
      <c r="G6" s="22" t="s">
        <v>28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177</v>
      </c>
      <c r="B7" s="134"/>
      <c r="C7" s="20">
        <v>2020</v>
      </c>
      <c r="D7" s="5">
        <f>E7+F7</f>
        <v>9236</v>
      </c>
      <c r="E7" s="39">
        <f>H7+J7+L7+N7+P7+R7</f>
        <v>8856</v>
      </c>
      <c r="F7" s="40">
        <f>I7+K7+M7+O7+Q7+S7</f>
        <v>380</v>
      </c>
      <c r="G7" s="41">
        <f>F7/D7*100</f>
        <v>4.1143352100476402</v>
      </c>
      <c r="H7" s="43">
        <f t="shared" ref="H7:I7" si="0">SUM(H8:H19)</f>
        <v>4659</v>
      </c>
      <c r="I7" s="43">
        <f t="shared" si="0"/>
        <v>353</v>
      </c>
      <c r="J7" s="43">
        <f>SUM(J8:J19)</f>
        <v>58</v>
      </c>
      <c r="K7" s="43">
        <f t="shared" ref="K7:S7" si="1">SUM(K8:K19)</f>
        <v>0</v>
      </c>
      <c r="L7" s="43">
        <f>SUM(L8:L19)</f>
        <v>3518</v>
      </c>
      <c r="M7" s="43">
        <f t="shared" si="1"/>
        <v>26</v>
      </c>
      <c r="N7" s="42">
        <f t="shared" si="1"/>
        <v>18</v>
      </c>
      <c r="O7" s="42">
        <f t="shared" si="1"/>
        <v>0</v>
      </c>
      <c r="P7" s="42">
        <f t="shared" si="1"/>
        <v>232</v>
      </c>
      <c r="Q7" s="42">
        <f t="shared" si="1"/>
        <v>1</v>
      </c>
      <c r="R7" s="42">
        <f>SUM(R8:R19)</f>
        <v>371</v>
      </c>
      <c r="S7" s="42">
        <f t="shared" si="1"/>
        <v>0</v>
      </c>
    </row>
    <row r="8" spans="1:19" ht="21.75" customHeight="1">
      <c r="A8" s="9"/>
      <c r="B8" s="74" t="s">
        <v>0</v>
      </c>
      <c r="C8" s="19" t="s">
        <v>13</v>
      </c>
      <c r="D8" s="10">
        <f t="shared" ref="D8:D19" si="2">E8+F8</f>
        <v>685</v>
      </c>
      <c r="E8" s="44">
        <f>H8+J8+L8+N8+P8+R8</f>
        <v>660</v>
      </c>
      <c r="F8" s="45">
        <f t="shared" ref="F8:F19" si="3">I8+K8+M8+O8+Q8+S8</f>
        <v>25</v>
      </c>
      <c r="G8" s="46">
        <f>F8/D8*100</f>
        <v>3.6496350364963499</v>
      </c>
      <c r="H8" s="48">
        <v>355</v>
      </c>
      <c r="I8" s="48">
        <v>25</v>
      </c>
      <c r="J8" s="48">
        <v>2</v>
      </c>
      <c r="K8" s="48">
        <v>0</v>
      </c>
      <c r="L8" s="48">
        <v>279</v>
      </c>
      <c r="M8" s="48">
        <v>0</v>
      </c>
      <c r="N8" s="48">
        <v>0</v>
      </c>
      <c r="O8" s="48">
        <v>0</v>
      </c>
      <c r="P8" s="48">
        <v>12</v>
      </c>
      <c r="Q8" s="48">
        <v>0</v>
      </c>
      <c r="R8" s="48">
        <v>12</v>
      </c>
      <c r="S8" s="48">
        <v>0</v>
      </c>
    </row>
    <row r="9" spans="1:19" ht="21.75" customHeight="1">
      <c r="A9" s="9"/>
      <c r="B9" s="74" t="s">
        <v>1</v>
      </c>
      <c r="C9" s="19" t="s">
        <v>14</v>
      </c>
      <c r="D9" s="10">
        <f t="shared" si="2"/>
        <v>742</v>
      </c>
      <c r="E9" s="44">
        <f t="shared" ref="E9:E19" si="4">H9+J9+L9+N9+P9+R9</f>
        <v>704</v>
      </c>
      <c r="F9" s="45">
        <f t="shared" si="3"/>
        <v>38</v>
      </c>
      <c r="G9" s="46">
        <f t="shared" ref="G9:G19" si="5">F9/D9*100</f>
        <v>5.1212938005390836</v>
      </c>
      <c r="H9" s="48">
        <v>378</v>
      </c>
      <c r="I9" s="48">
        <v>35</v>
      </c>
      <c r="J9" s="48">
        <v>19</v>
      </c>
      <c r="K9" s="48">
        <v>0</v>
      </c>
      <c r="L9" s="48">
        <v>208</v>
      </c>
      <c r="M9" s="48">
        <v>3</v>
      </c>
      <c r="N9" s="48">
        <v>1</v>
      </c>
      <c r="O9" s="48">
        <v>0</v>
      </c>
      <c r="P9" s="48">
        <v>14</v>
      </c>
      <c r="Q9" s="48">
        <v>0</v>
      </c>
      <c r="R9" s="48">
        <v>84</v>
      </c>
      <c r="S9" s="48">
        <v>0</v>
      </c>
    </row>
    <row r="10" spans="1:19" ht="21.75" customHeight="1">
      <c r="A10" s="9"/>
      <c r="B10" s="74" t="s">
        <v>2</v>
      </c>
      <c r="C10" s="19" t="s">
        <v>15</v>
      </c>
      <c r="D10" s="10">
        <f t="shared" si="2"/>
        <v>828</v>
      </c>
      <c r="E10" s="44">
        <f t="shared" si="4"/>
        <v>799</v>
      </c>
      <c r="F10" s="45">
        <f t="shared" si="3"/>
        <v>29</v>
      </c>
      <c r="G10" s="46">
        <f t="shared" si="5"/>
        <v>3.5024154589371985</v>
      </c>
      <c r="H10" s="48">
        <v>465</v>
      </c>
      <c r="I10" s="48">
        <v>27</v>
      </c>
      <c r="J10" s="48">
        <v>10</v>
      </c>
      <c r="K10" s="48">
        <v>0</v>
      </c>
      <c r="L10" s="48">
        <v>278</v>
      </c>
      <c r="M10" s="48">
        <v>2</v>
      </c>
      <c r="N10" s="48">
        <v>1</v>
      </c>
      <c r="O10" s="48">
        <v>0</v>
      </c>
      <c r="P10" s="48">
        <v>15</v>
      </c>
      <c r="Q10" s="48">
        <v>0</v>
      </c>
      <c r="R10" s="48">
        <v>30</v>
      </c>
      <c r="S10" s="48">
        <v>0</v>
      </c>
    </row>
    <row r="11" spans="1:19" ht="21.75" customHeight="1">
      <c r="A11" s="9"/>
      <c r="B11" s="74" t="s">
        <v>3</v>
      </c>
      <c r="C11" s="19" t="s">
        <v>16</v>
      </c>
      <c r="D11" s="10">
        <f t="shared" si="2"/>
        <v>671</v>
      </c>
      <c r="E11" s="44">
        <f t="shared" si="4"/>
        <v>648</v>
      </c>
      <c r="F11" s="45">
        <f t="shared" si="3"/>
        <v>23</v>
      </c>
      <c r="G11" s="46">
        <f t="shared" si="5"/>
        <v>3.427719821162444</v>
      </c>
      <c r="H11" s="48">
        <v>364</v>
      </c>
      <c r="I11" s="48">
        <v>18</v>
      </c>
      <c r="J11" s="48">
        <v>1</v>
      </c>
      <c r="K11" s="48">
        <v>0</v>
      </c>
      <c r="L11" s="48">
        <v>255</v>
      </c>
      <c r="M11" s="48">
        <v>5</v>
      </c>
      <c r="N11" s="48">
        <v>2</v>
      </c>
      <c r="O11" s="48">
        <v>0</v>
      </c>
      <c r="P11" s="48">
        <v>17</v>
      </c>
      <c r="Q11" s="48">
        <v>0</v>
      </c>
      <c r="R11" s="48">
        <v>9</v>
      </c>
      <c r="S11" s="48">
        <v>0</v>
      </c>
    </row>
    <row r="12" spans="1:19" ht="21.75" customHeight="1">
      <c r="A12" s="9"/>
      <c r="B12" s="74" t="s">
        <v>4</v>
      </c>
      <c r="C12" s="19" t="s">
        <v>17</v>
      </c>
      <c r="D12" s="10">
        <f t="shared" si="2"/>
        <v>737</v>
      </c>
      <c r="E12" s="44">
        <f t="shared" si="4"/>
        <v>707</v>
      </c>
      <c r="F12" s="45">
        <f t="shared" si="3"/>
        <v>30</v>
      </c>
      <c r="G12" s="46">
        <f t="shared" si="5"/>
        <v>4.0705563093622796</v>
      </c>
      <c r="H12" s="48">
        <v>357</v>
      </c>
      <c r="I12" s="48">
        <v>28</v>
      </c>
      <c r="J12" s="48">
        <v>4</v>
      </c>
      <c r="K12" s="48">
        <v>0</v>
      </c>
      <c r="L12" s="48">
        <v>280</v>
      </c>
      <c r="M12" s="48">
        <v>2</v>
      </c>
      <c r="N12" s="48">
        <v>2</v>
      </c>
      <c r="O12" s="48">
        <v>0</v>
      </c>
      <c r="P12" s="48">
        <v>23</v>
      </c>
      <c r="Q12" s="48">
        <v>0</v>
      </c>
      <c r="R12" s="48">
        <v>41</v>
      </c>
      <c r="S12" s="48">
        <v>0</v>
      </c>
    </row>
    <row r="13" spans="1:19" ht="21.75" customHeight="1">
      <c r="A13" s="9"/>
      <c r="B13" s="74" t="s">
        <v>5</v>
      </c>
      <c r="C13" s="19" t="s">
        <v>18</v>
      </c>
      <c r="D13" s="10">
        <f t="shared" si="2"/>
        <v>679</v>
      </c>
      <c r="E13" s="44">
        <f t="shared" si="4"/>
        <v>649</v>
      </c>
      <c r="F13" s="45">
        <f t="shared" si="3"/>
        <v>30</v>
      </c>
      <c r="G13" s="46">
        <f t="shared" si="5"/>
        <v>4.4182621502209134</v>
      </c>
      <c r="H13" s="48">
        <v>349</v>
      </c>
      <c r="I13" s="48">
        <v>26</v>
      </c>
      <c r="J13" s="48">
        <v>4</v>
      </c>
      <c r="K13" s="48">
        <v>0</v>
      </c>
      <c r="L13" s="48">
        <v>275</v>
      </c>
      <c r="M13" s="48">
        <v>3</v>
      </c>
      <c r="N13" s="48">
        <v>2</v>
      </c>
      <c r="O13" s="48">
        <v>0</v>
      </c>
      <c r="P13" s="48">
        <v>14</v>
      </c>
      <c r="Q13" s="48">
        <v>1</v>
      </c>
      <c r="R13" s="48">
        <v>5</v>
      </c>
      <c r="S13" s="48">
        <v>0</v>
      </c>
    </row>
    <row r="14" spans="1:19" ht="21.75" customHeight="1">
      <c r="A14" s="9"/>
      <c r="B14" s="74" t="s">
        <v>6</v>
      </c>
      <c r="C14" s="19" t="s">
        <v>19</v>
      </c>
      <c r="D14" s="10">
        <f t="shared" si="2"/>
        <v>781</v>
      </c>
      <c r="E14" s="44">
        <f t="shared" si="4"/>
        <v>744</v>
      </c>
      <c r="F14" s="45">
        <f t="shared" si="3"/>
        <v>37</v>
      </c>
      <c r="G14" s="46">
        <f t="shared" si="5"/>
        <v>4.7375160051216394</v>
      </c>
      <c r="H14" s="48">
        <v>358</v>
      </c>
      <c r="I14" s="48">
        <v>35</v>
      </c>
      <c r="J14" s="48">
        <v>5</v>
      </c>
      <c r="K14" s="48">
        <v>0</v>
      </c>
      <c r="L14" s="48">
        <v>328</v>
      </c>
      <c r="M14" s="48">
        <v>2</v>
      </c>
      <c r="N14" s="48">
        <v>1</v>
      </c>
      <c r="O14" s="48">
        <v>0</v>
      </c>
      <c r="P14" s="48">
        <v>13</v>
      </c>
      <c r="Q14" s="48">
        <v>0</v>
      </c>
      <c r="R14" s="48">
        <v>39</v>
      </c>
      <c r="S14" s="48">
        <v>0</v>
      </c>
    </row>
    <row r="15" spans="1:19" ht="21.75" customHeight="1">
      <c r="A15" s="9"/>
      <c r="B15" s="74" t="s">
        <v>7</v>
      </c>
      <c r="C15" s="19" t="s">
        <v>20</v>
      </c>
      <c r="D15" s="10">
        <f t="shared" si="2"/>
        <v>721</v>
      </c>
      <c r="E15" s="44">
        <f t="shared" si="4"/>
        <v>694</v>
      </c>
      <c r="F15" s="45">
        <f t="shared" si="3"/>
        <v>27</v>
      </c>
      <c r="G15" s="46">
        <f t="shared" si="5"/>
        <v>3.7447988904299581</v>
      </c>
      <c r="H15" s="48">
        <v>349</v>
      </c>
      <c r="I15" s="48">
        <v>25</v>
      </c>
      <c r="J15" s="48">
        <v>5</v>
      </c>
      <c r="K15" s="48">
        <v>0</v>
      </c>
      <c r="L15" s="48">
        <v>322</v>
      </c>
      <c r="M15" s="48">
        <v>2</v>
      </c>
      <c r="N15" s="48">
        <v>0</v>
      </c>
      <c r="O15" s="48">
        <v>0</v>
      </c>
      <c r="P15" s="48">
        <v>14</v>
      </c>
      <c r="Q15" s="48">
        <v>0</v>
      </c>
      <c r="R15" s="48">
        <v>4</v>
      </c>
      <c r="S15" s="48">
        <v>0</v>
      </c>
    </row>
    <row r="16" spans="1:19" ht="21.75" customHeight="1">
      <c r="A16" s="9"/>
      <c r="B16" s="74" t="s">
        <v>8</v>
      </c>
      <c r="C16" s="19" t="s">
        <v>21</v>
      </c>
      <c r="D16" s="10">
        <f t="shared" si="2"/>
        <v>898</v>
      </c>
      <c r="E16" s="44">
        <f t="shared" si="4"/>
        <v>858</v>
      </c>
      <c r="F16" s="45">
        <f t="shared" si="3"/>
        <v>40</v>
      </c>
      <c r="G16" s="46">
        <f t="shared" si="5"/>
        <v>4.4543429844097995</v>
      </c>
      <c r="H16" s="48">
        <v>432</v>
      </c>
      <c r="I16" s="48">
        <v>38</v>
      </c>
      <c r="J16" s="48">
        <v>4</v>
      </c>
      <c r="K16" s="48">
        <v>0</v>
      </c>
      <c r="L16" s="48">
        <v>353</v>
      </c>
      <c r="M16" s="48">
        <v>2</v>
      </c>
      <c r="N16" s="48">
        <v>2</v>
      </c>
      <c r="O16" s="48">
        <v>0</v>
      </c>
      <c r="P16" s="48">
        <v>11</v>
      </c>
      <c r="Q16" s="48">
        <v>0</v>
      </c>
      <c r="R16" s="48">
        <v>56</v>
      </c>
      <c r="S16" s="48">
        <v>0</v>
      </c>
    </row>
    <row r="17" spans="1:19" ht="21.75" customHeight="1">
      <c r="A17" s="9"/>
      <c r="B17" s="74" t="s">
        <v>9</v>
      </c>
      <c r="C17" s="19" t="s">
        <v>22</v>
      </c>
      <c r="D17" s="10">
        <f t="shared" si="2"/>
        <v>702</v>
      </c>
      <c r="E17" s="44">
        <f t="shared" si="4"/>
        <v>664</v>
      </c>
      <c r="F17" s="45">
        <f t="shared" si="3"/>
        <v>38</v>
      </c>
      <c r="G17" s="46">
        <f t="shared" si="5"/>
        <v>5.4131054131054128</v>
      </c>
      <c r="H17" s="48">
        <v>382</v>
      </c>
      <c r="I17" s="48">
        <v>35</v>
      </c>
      <c r="J17" s="48">
        <v>2</v>
      </c>
      <c r="K17" s="48">
        <v>0</v>
      </c>
      <c r="L17" s="48">
        <v>260</v>
      </c>
      <c r="M17" s="48">
        <v>3</v>
      </c>
      <c r="N17" s="48">
        <v>2</v>
      </c>
      <c r="O17" s="48">
        <v>0</v>
      </c>
      <c r="P17" s="48">
        <v>17</v>
      </c>
      <c r="Q17" s="48">
        <v>0</v>
      </c>
      <c r="R17" s="48">
        <v>1</v>
      </c>
      <c r="S17" s="48">
        <v>0</v>
      </c>
    </row>
    <row r="18" spans="1:19" s="13" customFormat="1" ht="21.75" customHeight="1">
      <c r="A18" s="12"/>
      <c r="B18" s="74" t="s">
        <v>10</v>
      </c>
      <c r="C18" s="19" t="s">
        <v>23</v>
      </c>
      <c r="D18" s="10">
        <f t="shared" si="2"/>
        <v>923</v>
      </c>
      <c r="E18" s="44">
        <f t="shared" si="4"/>
        <v>893</v>
      </c>
      <c r="F18" s="45">
        <f t="shared" si="3"/>
        <v>30</v>
      </c>
      <c r="G18" s="46">
        <f t="shared" si="5"/>
        <v>3.2502708559046587</v>
      </c>
      <c r="H18" s="48">
        <v>469</v>
      </c>
      <c r="I18" s="48">
        <v>29</v>
      </c>
      <c r="J18" s="48">
        <v>0</v>
      </c>
      <c r="K18" s="48">
        <v>0</v>
      </c>
      <c r="L18" s="48">
        <v>321</v>
      </c>
      <c r="M18" s="48">
        <v>1</v>
      </c>
      <c r="N18" s="48">
        <v>0</v>
      </c>
      <c r="O18" s="48">
        <v>0</v>
      </c>
      <c r="P18" s="48">
        <v>53</v>
      </c>
      <c r="Q18" s="48">
        <v>0</v>
      </c>
      <c r="R18" s="48">
        <v>50</v>
      </c>
      <c r="S18" s="48">
        <v>0</v>
      </c>
    </row>
    <row r="19" spans="1:19" s="1" customFormat="1" ht="21.75" customHeight="1">
      <c r="A19" s="14"/>
      <c r="B19" s="74" t="s">
        <v>11</v>
      </c>
      <c r="C19" s="19" t="s">
        <v>24</v>
      </c>
      <c r="D19" s="10">
        <f t="shared" si="2"/>
        <v>869</v>
      </c>
      <c r="E19" s="44">
        <f t="shared" si="4"/>
        <v>836</v>
      </c>
      <c r="F19" s="45">
        <f t="shared" si="3"/>
        <v>33</v>
      </c>
      <c r="G19" s="46">
        <f t="shared" si="5"/>
        <v>3.79746835443038</v>
      </c>
      <c r="H19" s="48">
        <v>401</v>
      </c>
      <c r="I19" s="48">
        <v>32</v>
      </c>
      <c r="J19" s="48">
        <v>2</v>
      </c>
      <c r="K19" s="48">
        <v>0</v>
      </c>
      <c r="L19" s="48">
        <v>359</v>
      </c>
      <c r="M19" s="48">
        <v>1</v>
      </c>
      <c r="N19" s="48">
        <v>5</v>
      </c>
      <c r="O19" s="48">
        <v>0</v>
      </c>
      <c r="P19" s="48">
        <v>29</v>
      </c>
      <c r="Q19" s="48">
        <v>0</v>
      </c>
      <c r="R19" s="48">
        <v>40</v>
      </c>
      <c r="S19" s="48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77" customFormat="1" ht="21.75" customHeight="1">
      <c r="A21" s="135" t="s">
        <v>157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77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28" customWidth="1"/>
    <col min="10" max="11" width="11.75" style="29" customWidth="1"/>
    <col min="12" max="13" width="13.625" style="30" customWidth="1"/>
    <col min="14" max="15" width="14.375" style="30" customWidth="1"/>
    <col min="16" max="17" width="13.5" style="30" customWidth="1"/>
    <col min="18" max="19" width="11.75" style="30" customWidth="1"/>
    <col min="20" max="16384" width="11.875" style="11"/>
  </cols>
  <sheetData>
    <row r="1" spans="1:19" s="1" customFormat="1" ht="42" customHeight="1">
      <c r="A1" s="106" t="s">
        <v>40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122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123</v>
      </c>
      <c r="B4" s="113"/>
      <c r="C4" s="114"/>
      <c r="D4" s="54"/>
      <c r="E4" s="117" t="s">
        <v>124</v>
      </c>
      <c r="F4" s="114"/>
      <c r="G4" s="114"/>
      <c r="H4" s="148" t="s">
        <v>125</v>
      </c>
      <c r="I4" s="149"/>
      <c r="J4" s="150" t="s">
        <v>126</v>
      </c>
      <c r="K4" s="151"/>
      <c r="L4" s="122" t="s">
        <v>127</v>
      </c>
      <c r="M4" s="123"/>
      <c r="N4" s="122" t="s">
        <v>128</v>
      </c>
      <c r="O4" s="123"/>
      <c r="P4" s="122" t="s">
        <v>129</v>
      </c>
      <c r="Q4" s="123"/>
      <c r="R4" s="122" t="s">
        <v>130</v>
      </c>
      <c r="S4" s="124"/>
    </row>
    <row r="5" spans="1:19" s="1" customFormat="1" ht="15.6" customHeight="1">
      <c r="A5" s="115"/>
      <c r="B5" s="115"/>
      <c r="C5" s="116"/>
      <c r="D5" s="55"/>
      <c r="E5" s="125" t="s">
        <v>131</v>
      </c>
      <c r="F5" s="127" t="s">
        <v>132</v>
      </c>
      <c r="G5" s="21"/>
      <c r="H5" s="129" t="s">
        <v>131</v>
      </c>
      <c r="I5" s="129" t="s">
        <v>132</v>
      </c>
      <c r="J5" s="129" t="s">
        <v>131</v>
      </c>
      <c r="K5" s="129" t="s">
        <v>132</v>
      </c>
      <c r="L5" s="129" t="s">
        <v>131</v>
      </c>
      <c r="M5" s="129" t="s">
        <v>132</v>
      </c>
      <c r="N5" s="129" t="s">
        <v>131</v>
      </c>
      <c r="O5" s="129" t="s">
        <v>132</v>
      </c>
      <c r="P5" s="129" t="s">
        <v>131</v>
      </c>
      <c r="Q5" s="129" t="s">
        <v>132</v>
      </c>
      <c r="R5" s="129" t="s">
        <v>131</v>
      </c>
      <c r="S5" s="132" t="s">
        <v>132</v>
      </c>
    </row>
    <row r="6" spans="1:19" s="1" customFormat="1" ht="38.25" customHeight="1">
      <c r="A6" s="115"/>
      <c r="B6" s="115"/>
      <c r="C6" s="116"/>
      <c r="D6" s="55"/>
      <c r="E6" s="126"/>
      <c r="F6" s="128"/>
      <c r="G6" s="22" t="s">
        <v>133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134</v>
      </c>
      <c r="B7" s="134"/>
      <c r="C7" s="20">
        <v>2019</v>
      </c>
      <c r="D7" s="5">
        <f>E7+F7</f>
        <v>9685</v>
      </c>
      <c r="E7" s="39">
        <f>H7+J7+L7+N7+P7+R7</f>
        <v>9176</v>
      </c>
      <c r="F7" s="40">
        <f>I7+K7+M7+O7+Q7+S7</f>
        <v>509</v>
      </c>
      <c r="G7" s="41">
        <f>F7/D7*100</f>
        <v>5.2555498193082082</v>
      </c>
      <c r="H7" s="43">
        <f t="shared" ref="H7:I7" si="0">SUM(H8:H19)</f>
        <v>5212</v>
      </c>
      <c r="I7" s="43">
        <f t="shared" si="0"/>
        <v>506</v>
      </c>
      <c r="J7" s="43">
        <f>SUM(J8:J19)</f>
        <v>58</v>
      </c>
      <c r="K7" s="43">
        <f t="shared" ref="K7:S7" si="1">SUM(K8:K19)</f>
        <v>0</v>
      </c>
      <c r="L7" s="43">
        <f>SUM(L8:L19)</f>
        <v>3263</v>
      </c>
      <c r="M7" s="43">
        <f t="shared" si="1"/>
        <v>2</v>
      </c>
      <c r="N7" s="42">
        <f t="shared" si="1"/>
        <v>21</v>
      </c>
      <c r="O7" s="42">
        <f t="shared" si="1"/>
        <v>0</v>
      </c>
      <c r="P7" s="42">
        <f t="shared" si="1"/>
        <v>217</v>
      </c>
      <c r="Q7" s="42">
        <f t="shared" si="1"/>
        <v>1</v>
      </c>
      <c r="R7" s="42">
        <f>SUM(R8:R19)</f>
        <v>405</v>
      </c>
      <c r="S7" s="42">
        <f t="shared" si="1"/>
        <v>0</v>
      </c>
    </row>
    <row r="8" spans="1:19" ht="21.75" customHeight="1">
      <c r="A8" s="9"/>
      <c r="B8" s="53" t="s">
        <v>135</v>
      </c>
      <c r="C8" s="19" t="s">
        <v>136</v>
      </c>
      <c r="D8" s="10">
        <f t="shared" ref="D8:D19" si="2">E8+F8</f>
        <v>820</v>
      </c>
      <c r="E8" s="44">
        <f>H8+J8+L8+N8+P8+R8</f>
        <v>768</v>
      </c>
      <c r="F8" s="45">
        <f t="shared" ref="F8:F19" si="3">I8+K8+M8+O8+Q8+S8</f>
        <v>52</v>
      </c>
      <c r="G8" s="46">
        <f>F8/D8*100</f>
        <v>6.3414634146341466</v>
      </c>
      <c r="H8" s="48">
        <v>454</v>
      </c>
      <c r="I8" s="48">
        <v>52</v>
      </c>
      <c r="J8" s="48">
        <v>6</v>
      </c>
      <c r="K8" s="48">
        <v>0</v>
      </c>
      <c r="L8" s="48">
        <v>269</v>
      </c>
      <c r="M8" s="48">
        <v>0</v>
      </c>
      <c r="N8" s="48">
        <v>4</v>
      </c>
      <c r="O8" s="48">
        <v>0</v>
      </c>
      <c r="P8" s="48">
        <v>18</v>
      </c>
      <c r="Q8" s="48">
        <v>0</v>
      </c>
      <c r="R8" s="48">
        <v>17</v>
      </c>
      <c r="S8" s="48">
        <v>0</v>
      </c>
    </row>
    <row r="9" spans="1:19" ht="21.75" customHeight="1">
      <c r="A9" s="9"/>
      <c r="B9" s="53" t="s">
        <v>137</v>
      </c>
      <c r="C9" s="19" t="s">
        <v>138</v>
      </c>
      <c r="D9" s="10">
        <f t="shared" si="2"/>
        <v>565</v>
      </c>
      <c r="E9" s="44">
        <f t="shared" ref="E9:E19" si="4">H9+J9+L9+N9+P9+R9</f>
        <v>504</v>
      </c>
      <c r="F9" s="45">
        <f t="shared" si="3"/>
        <v>61</v>
      </c>
      <c r="G9" s="46">
        <f t="shared" ref="G9:G19" si="5">F9/D9*100</f>
        <v>10.79646017699115</v>
      </c>
      <c r="H9" s="48">
        <v>301</v>
      </c>
      <c r="I9" s="48">
        <v>61</v>
      </c>
      <c r="J9" s="48">
        <v>7</v>
      </c>
      <c r="K9" s="48">
        <v>0</v>
      </c>
      <c r="L9" s="48">
        <v>166</v>
      </c>
      <c r="M9" s="48">
        <v>0</v>
      </c>
      <c r="N9" s="48">
        <v>3</v>
      </c>
      <c r="O9" s="48">
        <v>0</v>
      </c>
      <c r="P9" s="48">
        <v>13</v>
      </c>
      <c r="Q9" s="48">
        <v>0</v>
      </c>
      <c r="R9" s="48">
        <v>14</v>
      </c>
      <c r="S9" s="48">
        <v>0</v>
      </c>
    </row>
    <row r="10" spans="1:19" ht="21.75" customHeight="1">
      <c r="A10" s="9"/>
      <c r="B10" s="53" t="s">
        <v>139</v>
      </c>
      <c r="C10" s="19" t="s">
        <v>140</v>
      </c>
      <c r="D10" s="10">
        <f t="shared" si="2"/>
        <v>861</v>
      </c>
      <c r="E10" s="44">
        <f t="shared" si="4"/>
        <v>804</v>
      </c>
      <c r="F10" s="45">
        <f t="shared" si="3"/>
        <v>57</v>
      </c>
      <c r="G10" s="46">
        <f t="shared" si="5"/>
        <v>6.6202090592334493</v>
      </c>
      <c r="H10" s="48">
        <v>432</v>
      </c>
      <c r="I10" s="48">
        <v>57</v>
      </c>
      <c r="J10" s="48">
        <v>5</v>
      </c>
      <c r="K10" s="48">
        <v>0</v>
      </c>
      <c r="L10" s="48">
        <v>277</v>
      </c>
      <c r="M10" s="48">
        <v>0</v>
      </c>
      <c r="N10" s="48">
        <v>1</v>
      </c>
      <c r="O10" s="48">
        <v>0</v>
      </c>
      <c r="P10" s="48">
        <v>28</v>
      </c>
      <c r="Q10" s="48">
        <v>0</v>
      </c>
      <c r="R10" s="48">
        <v>61</v>
      </c>
      <c r="S10" s="48">
        <v>0</v>
      </c>
    </row>
    <row r="11" spans="1:19" ht="21.75" customHeight="1">
      <c r="A11" s="9"/>
      <c r="B11" s="53" t="s">
        <v>141</v>
      </c>
      <c r="C11" s="19" t="s">
        <v>142</v>
      </c>
      <c r="D11" s="10">
        <f t="shared" si="2"/>
        <v>911</v>
      </c>
      <c r="E11" s="44">
        <f t="shared" si="4"/>
        <v>844</v>
      </c>
      <c r="F11" s="45">
        <f t="shared" si="3"/>
        <v>67</v>
      </c>
      <c r="G11" s="46">
        <f t="shared" si="5"/>
        <v>7.3545554335894616</v>
      </c>
      <c r="H11" s="48">
        <v>454</v>
      </c>
      <c r="I11" s="48">
        <v>66</v>
      </c>
      <c r="J11" s="48">
        <v>3</v>
      </c>
      <c r="K11" s="48">
        <v>0</v>
      </c>
      <c r="L11" s="48">
        <v>281</v>
      </c>
      <c r="M11" s="48">
        <v>0</v>
      </c>
      <c r="N11" s="48">
        <v>2</v>
      </c>
      <c r="O11" s="48">
        <v>0</v>
      </c>
      <c r="P11" s="48">
        <v>19</v>
      </c>
      <c r="Q11" s="48">
        <v>1</v>
      </c>
      <c r="R11" s="48">
        <v>85</v>
      </c>
      <c r="S11" s="48">
        <v>0</v>
      </c>
    </row>
    <row r="12" spans="1:19" ht="21.75" customHeight="1">
      <c r="A12" s="9"/>
      <c r="B12" s="53" t="s">
        <v>143</v>
      </c>
      <c r="C12" s="19" t="s">
        <v>144</v>
      </c>
      <c r="D12" s="10">
        <f t="shared" si="2"/>
        <v>837</v>
      </c>
      <c r="E12" s="44">
        <f t="shared" si="4"/>
        <v>798</v>
      </c>
      <c r="F12" s="45">
        <f t="shared" si="3"/>
        <v>39</v>
      </c>
      <c r="G12" s="46">
        <f t="shared" si="5"/>
        <v>4.6594982078853047</v>
      </c>
      <c r="H12" s="48">
        <v>475</v>
      </c>
      <c r="I12" s="48">
        <v>38</v>
      </c>
      <c r="J12" s="48">
        <v>7</v>
      </c>
      <c r="K12" s="48">
        <v>0</v>
      </c>
      <c r="L12" s="48">
        <v>280</v>
      </c>
      <c r="M12" s="48">
        <v>1</v>
      </c>
      <c r="N12" s="48">
        <v>4</v>
      </c>
      <c r="O12" s="48">
        <v>0</v>
      </c>
      <c r="P12" s="48">
        <v>17</v>
      </c>
      <c r="Q12" s="48">
        <v>0</v>
      </c>
      <c r="R12" s="48">
        <v>15</v>
      </c>
      <c r="S12" s="48">
        <v>0</v>
      </c>
    </row>
    <row r="13" spans="1:19" ht="21.75" customHeight="1">
      <c r="A13" s="9"/>
      <c r="B13" s="53" t="s">
        <v>145</v>
      </c>
      <c r="C13" s="19" t="s">
        <v>146</v>
      </c>
      <c r="D13" s="10">
        <f t="shared" si="2"/>
        <v>737</v>
      </c>
      <c r="E13" s="44">
        <f t="shared" si="4"/>
        <v>692</v>
      </c>
      <c r="F13" s="45">
        <f t="shared" si="3"/>
        <v>45</v>
      </c>
      <c r="G13" s="46">
        <f t="shared" si="5"/>
        <v>6.1058344640434195</v>
      </c>
      <c r="H13" s="48">
        <v>410</v>
      </c>
      <c r="I13" s="48">
        <v>45</v>
      </c>
      <c r="J13" s="48">
        <v>5</v>
      </c>
      <c r="K13" s="48">
        <v>0</v>
      </c>
      <c r="L13" s="48">
        <v>256</v>
      </c>
      <c r="M13" s="48">
        <v>0</v>
      </c>
      <c r="N13" s="48">
        <v>3</v>
      </c>
      <c r="O13" s="48">
        <v>0</v>
      </c>
      <c r="P13" s="48">
        <v>16</v>
      </c>
      <c r="Q13" s="48">
        <v>0</v>
      </c>
      <c r="R13" s="48">
        <v>2</v>
      </c>
      <c r="S13" s="48">
        <v>0</v>
      </c>
    </row>
    <row r="14" spans="1:19" ht="21.75" customHeight="1">
      <c r="A14" s="9"/>
      <c r="B14" s="53" t="s">
        <v>147</v>
      </c>
      <c r="C14" s="19" t="s">
        <v>148</v>
      </c>
      <c r="D14" s="10">
        <f t="shared" si="2"/>
        <v>899</v>
      </c>
      <c r="E14" s="44">
        <f t="shared" si="4"/>
        <v>865</v>
      </c>
      <c r="F14" s="45">
        <f t="shared" si="3"/>
        <v>34</v>
      </c>
      <c r="G14" s="46">
        <f t="shared" si="5"/>
        <v>3.7819799777530592</v>
      </c>
      <c r="H14" s="48">
        <v>529</v>
      </c>
      <c r="I14" s="48">
        <v>34</v>
      </c>
      <c r="J14" s="48">
        <v>8</v>
      </c>
      <c r="K14" s="48">
        <v>0</v>
      </c>
      <c r="L14" s="48">
        <v>300</v>
      </c>
      <c r="M14" s="48">
        <v>0</v>
      </c>
      <c r="N14" s="48">
        <v>0</v>
      </c>
      <c r="O14" s="48">
        <v>0</v>
      </c>
      <c r="P14" s="48">
        <v>17</v>
      </c>
      <c r="Q14" s="48">
        <v>0</v>
      </c>
      <c r="R14" s="48">
        <v>11</v>
      </c>
      <c r="S14" s="48">
        <v>0</v>
      </c>
    </row>
    <row r="15" spans="1:19" ht="21.75" customHeight="1">
      <c r="A15" s="9"/>
      <c r="B15" s="53" t="s">
        <v>149</v>
      </c>
      <c r="C15" s="19" t="s">
        <v>150</v>
      </c>
      <c r="D15" s="10">
        <f t="shared" si="2"/>
        <v>849</v>
      </c>
      <c r="E15" s="44">
        <f t="shared" si="4"/>
        <v>821</v>
      </c>
      <c r="F15" s="45">
        <f t="shared" si="3"/>
        <v>28</v>
      </c>
      <c r="G15" s="46">
        <f t="shared" si="5"/>
        <v>3.2979976442873968</v>
      </c>
      <c r="H15" s="48">
        <v>446</v>
      </c>
      <c r="I15" s="48">
        <v>28</v>
      </c>
      <c r="J15" s="48">
        <v>4</v>
      </c>
      <c r="K15" s="48">
        <v>0</v>
      </c>
      <c r="L15" s="48">
        <v>288</v>
      </c>
      <c r="M15" s="48">
        <v>0</v>
      </c>
      <c r="N15" s="48">
        <v>1</v>
      </c>
      <c r="O15" s="48">
        <v>0</v>
      </c>
      <c r="P15" s="48">
        <v>18</v>
      </c>
      <c r="Q15" s="48">
        <v>0</v>
      </c>
      <c r="R15" s="48">
        <v>64</v>
      </c>
      <c r="S15" s="48">
        <v>0</v>
      </c>
    </row>
    <row r="16" spans="1:19" ht="21.75" customHeight="1">
      <c r="A16" s="9"/>
      <c r="B16" s="53" t="s">
        <v>151</v>
      </c>
      <c r="C16" s="19" t="s">
        <v>152</v>
      </c>
      <c r="D16" s="10">
        <f t="shared" si="2"/>
        <v>710</v>
      </c>
      <c r="E16" s="44">
        <f t="shared" si="4"/>
        <v>683</v>
      </c>
      <c r="F16" s="45">
        <f t="shared" si="3"/>
        <v>27</v>
      </c>
      <c r="G16" s="46">
        <f t="shared" si="5"/>
        <v>3.8028169014084505</v>
      </c>
      <c r="H16" s="48">
        <v>373</v>
      </c>
      <c r="I16" s="48">
        <v>27</v>
      </c>
      <c r="J16" s="48">
        <v>2</v>
      </c>
      <c r="K16" s="48">
        <v>0</v>
      </c>
      <c r="L16" s="48">
        <v>282</v>
      </c>
      <c r="M16" s="48">
        <v>0</v>
      </c>
      <c r="N16" s="48">
        <v>0</v>
      </c>
      <c r="O16" s="48">
        <v>0</v>
      </c>
      <c r="P16" s="48">
        <v>22</v>
      </c>
      <c r="Q16" s="48">
        <v>0</v>
      </c>
      <c r="R16" s="48">
        <v>4</v>
      </c>
      <c r="S16" s="48">
        <v>0</v>
      </c>
    </row>
    <row r="17" spans="1:19" ht="21.75" customHeight="1">
      <c r="A17" s="9"/>
      <c r="B17" s="53" t="s">
        <v>153</v>
      </c>
      <c r="C17" s="19" t="s">
        <v>154</v>
      </c>
      <c r="D17" s="10">
        <f t="shared" si="2"/>
        <v>809</v>
      </c>
      <c r="E17" s="44">
        <f t="shared" si="4"/>
        <v>773</v>
      </c>
      <c r="F17" s="45">
        <f t="shared" si="3"/>
        <v>36</v>
      </c>
      <c r="G17" s="46">
        <f t="shared" si="5"/>
        <v>4.4499381953028427</v>
      </c>
      <c r="H17" s="48">
        <v>420</v>
      </c>
      <c r="I17" s="48">
        <v>36</v>
      </c>
      <c r="J17" s="48">
        <v>5</v>
      </c>
      <c r="K17" s="48">
        <v>0</v>
      </c>
      <c r="L17" s="48">
        <v>294</v>
      </c>
      <c r="M17" s="48">
        <v>0</v>
      </c>
      <c r="N17" s="48">
        <v>0</v>
      </c>
      <c r="O17" s="48">
        <v>0</v>
      </c>
      <c r="P17" s="48">
        <v>15</v>
      </c>
      <c r="Q17" s="48">
        <v>0</v>
      </c>
      <c r="R17" s="48">
        <v>39</v>
      </c>
      <c r="S17" s="48">
        <v>0</v>
      </c>
    </row>
    <row r="18" spans="1:19" s="13" customFormat="1" ht="21.75" customHeight="1">
      <c r="A18" s="12"/>
      <c r="B18" s="53" t="s">
        <v>10</v>
      </c>
      <c r="C18" s="19" t="s">
        <v>155</v>
      </c>
      <c r="D18" s="10">
        <f t="shared" si="2"/>
        <v>877</v>
      </c>
      <c r="E18" s="44">
        <f t="shared" si="4"/>
        <v>841</v>
      </c>
      <c r="F18" s="45">
        <f t="shared" si="3"/>
        <v>36</v>
      </c>
      <c r="G18" s="46">
        <f t="shared" si="5"/>
        <v>4.1049030786773093</v>
      </c>
      <c r="H18" s="48">
        <v>439</v>
      </c>
      <c r="I18" s="48">
        <v>36</v>
      </c>
      <c r="J18" s="48">
        <v>3</v>
      </c>
      <c r="K18" s="48">
        <v>0</v>
      </c>
      <c r="L18" s="48">
        <v>289</v>
      </c>
      <c r="M18" s="48">
        <v>0</v>
      </c>
      <c r="N18" s="48">
        <v>2</v>
      </c>
      <c r="O18" s="48">
        <v>0</v>
      </c>
      <c r="P18" s="48">
        <v>24</v>
      </c>
      <c r="Q18" s="48">
        <v>0</v>
      </c>
      <c r="R18" s="48">
        <v>84</v>
      </c>
      <c r="S18" s="48">
        <v>0</v>
      </c>
    </row>
    <row r="19" spans="1:19" s="1" customFormat="1" ht="21.75" customHeight="1">
      <c r="A19" s="14"/>
      <c r="B19" s="53" t="s">
        <v>11</v>
      </c>
      <c r="C19" s="19" t="s">
        <v>156</v>
      </c>
      <c r="D19" s="10">
        <f t="shared" si="2"/>
        <v>810</v>
      </c>
      <c r="E19" s="44">
        <f t="shared" si="4"/>
        <v>783</v>
      </c>
      <c r="F19" s="45">
        <f t="shared" si="3"/>
        <v>27</v>
      </c>
      <c r="G19" s="46">
        <f t="shared" si="5"/>
        <v>3.3333333333333335</v>
      </c>
      <c r="H19" s="48">
        <v>479</v>
      </c>
      <c r="I19" s="48">
        <v>26</v>
      </c>
      <c r="J19" s="48">
        <v>3</v>
      </c>
      <c r="K19" s="48">
        <v>0</v>
      </c>
      <c r="L19" s="48">
        <v>281</v>
      </c>
      <c r="M19" s="48">
        <v>1</v>
      </c>
      <c r="N19" s="48">
        <v>1</v>
      </c>
      <c r="O19" s="48">
        <v>0</v>
      </c>
      <c r="P19" s="48">
        <v>10</v>
      </c>
      <c r="Q19" s="48">
        <v>0</v>
      </c>
      <c r="R19" s="48">
        <v>9</v>
      </c>
      <c r="S19" s="48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56" customFormat="1" ht="21.75" customHeight="1">
      <c r="A21" s="135" t="s">
        <v>157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56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28" customWidth="1"/>
    <col min="10" max="11" width="11.75" style="29" customWidth="1"/>
    <col min="12" max="13" width="13.625" style="30" customWidth="1"/>
    <col min="14" max="15" width="14.375" style="30" customWidth="1"/>
    <col min="16" max="17" width="13.5" style="30" customWidth="1"/>
    <col min="18" max="19" width="11.75" style="30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120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50"/>
      <c r="E4" s="117" t="s">
        <v>26</v>
      </c>
      <c r="F4" s="114"/>
      <c r="G4" s="114"/>
      <c r="H4" s="148" t="s">
        <v>27</v>
      </c>
      <c r="I4" s="149"/>
      <c r="J4" s="150" t="s">
        <v>34</v>
      </c>
      <c r="K4" s="151"/>
      <c r="L4" s="122" t="s">
        <v>33</v>
      </c>
      <c r="M4" s="123"/>
      <c r="N4" s="122" t="s">
        <v>32</v>
      </c>
      <c r="O4" s="123"/>
      <c r="P4" s="122" t="s">
        <v>31</v>
      </c>
      <c r="Q4" s="123"/>
      <c r="R4" s="122" t="s">
        <v>50</v>
      </c>
      <c r="S4" s="124"/>
    </row>
    <row r="5" spans="1:19" s="1" customFormat="1" ht="15.6" customHeight="1">
      <c r="A5" s="115"/>
      <c r="B5" s="115"/>
      <c r="C5" s="116"/>
      <c r="D5" s="51"/>
      <c r="E5" s="125" t="s">
        <v>29</v>
      </c>
      <c r="F5" s="127" t="s">
        <v>30</v>
      </c>
      <c r="G5" s="21"/>
      <c r="H5" s="129" t="s">
        <v>29</v>
      </c>
      <c r="I5" s="129" t="s">
        <v>30</v>
      </c>
      <c r="J5" s="129" t="s">
        <v>29</v>
      </c>
      <c r="K5" s="129" t="s">
        <v>30</v>
      </c>
      <c r="L5" s="129" t="s">
        <v>29</v>
      </c>
      <c r="M5" s="129" t="s">
        <v>30</v>
      </c>
      <c r="N5" s="129" t="s">
        <v>29</v>
      </c>
      <c r="O5" s="129" t="s">
        <v>30</v>
      </c>
      <c r="P5" s="129" t="s">
        <v>29</v>
      </c>
      <c r="Q5" s="129" t="s">
        <v>30</v>
      </c>
      <c r="R5" s="129" t="s">
        <v>29</v>
      </c>
      <c r="S5" s="132" t="s">
        <v>30</v>
      </c>
    </row>
    <row r="6" spans="1:19" s="1" customFormat="1" ht="38.25" customHeight="1">
      <c r="A6" s="115"/>
      <c r="B6" s="115"/>
      <c r="C6" s="116"/>
      <c r="D6" s="51"/>
      <c r="E6" s="126"/>
      <c r="F6" s="128"/>
      <c r="G6" s="22" t="s">
        <v>28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121</v>
      </c>
      <c r="B7" s="134"/>
      <c r="C7" s="20">
        <v>2018</v>
      </c>
      <c r="D7" s="5">
        <f>E7+F7</f>
        <v>9123</v>
      </c>
      <c r="E7" s="39">
        <f>H7+J7+L7+N7+P7+R7</f>
        <v>8419</v>
      </c>
      <c r="F7" s="40">
        <f>I7+K7+M7+O7+Q7+S7</f>
        <v>704</v>
      </c>
      <c r="G7" s="41">
        <f>F7/D7*100</f>
        <v>7.7167598377726634</v>
      </c>
      <c r="H7" s="43">
        <f t="shared" ref="H7:I7" si="0">SUM(H8:H19)</f>
        <v>4793</v>
      </c>
      <c r="I7" s="43">
        <f t="shared" si="0"/>
        <v>701</v>
      </c>
      <c r="J7" s="43">
        <f>SUM(J8:J19)</f>
        <v>103</v>
      </c>
      <c r="K7" s="43">
        <f t="shared" ref="K7:S7" si="1">SUM(K8:K19)</f>
        <v>0</v>
      </c>
      <c r="L7" s="43">
        <f>SUM(L8:L19)</f>
        <v>2653</v>
      </c>
      <c r="M7" s="43">
        <f t="shared" si="1"/>
        <v>3</v>
      </c>
      <c r="N7" s="42">
        <f t="shared" si="1"/>
        <v>11</v>
      </c>
      <c r="O7" s="42">
        <f t="shared" si="1"/>
        <v>0</v>
      </c>
      <c r="P7" s="42">
        <f t="shared" si="1"/>
        <v>185</v>
      </c>
      <c r="Q7" s="42">
        <f t="shared" si="1"/>
        <v>0</v>
      </c>
      <c r="R7" s="42">
        <f t="shared" si="1"/>
        <v>674</v>
      </c>
      <c r="S7" s="42">
        <f t="shared" si="1"/>
        <v>0</v>
      </c>
    </row>
    <row r="8" spans="1:19" ht="21.75" customHeight="1">
      <c r="A8" s="9"/>
      <c r="B8" s="49" t="s">
        <v>0</v>
      </c>
      <c r="C8" s="19" t="s">
        <v>13</v>
      </c>
      <c r="D8" s="10">
        <f t="shared" ref="D8:D19" si="2">E8+F8</f>
        <v>760</v>
      </c>
      <c r="E8" s="44">
        <f>H8+J8+L8+N8+P8+R8</f>
        <v>721</v>
      </c>
      <c r="F8" s="45">
        <f t="shared" ref="F8:F19" si="3">I8+K8+M8+O8+Q8+S8</f>
        <v>39</v>
      </c>
      <c r="G8" s="46">
        <f>F8/D8*100</f>
        <v>5.1315789473684212</v>
      </c>
      <c r="H8" s="47">
        <v>421</v>
      </c>
      <c r="I8" s="47">
        <v>39</v>
      </c>
      <c r="J8" s="48">
        <v>8</v>
      </c>
      <c r="K8" s="48">
        <v>0</v>
      </c>
      <c r="L8" s="48">
        <v>194</v>
      </c>
      <c r="M8" s="48">
        <v>0</v>
      </c>
      <c r="N8" s="48">
        <v>1</v>
      </c>
      <c r="O8" s="48">
        <v>0</v>
      </c>
      <c r="P8" s="48">
        <v>18</v>
      </c>
      <c r="Q8" s="48">
        <v>0</v>
      </c>
      <c r="R8" s="48">
        <v>79</v>
      </c>
      <c r="S8" s="48">
        <v>0</v>
      </c>
    </row>
    <row r="9" spans="1:19" ht="21.75" customHeight="1">
      <c r="A9" s="9"/>
      <c r="B9" s="49" t="s">
        <v>1</v>
      </c>
      <c r="C9" s="19" t="s">
        <v>14</v>
      </c>
      <c r="D9" s="10">
        <f t="shared" si="2"/>
        <v>518</v>
      </c>
      <c r="E9" s="44">
        <f t="shared" ref="E9:E19" si="4">H9+J9+L9+N9+P9+R9</f>
        <v>486</v>
      </c>
      <c r="F9" s="45">
        <f t="shared" si="3"/>
        <v>32</v>
      </c>
      <c r="G9" s="46">
        <f t="shared" ref="G9:G19" si="5">F9/D9*100</f>
        <v>6.1776061776061777</v>
      </c>
      <c r="H9" s="47">
        <v>281</v>
      </c>
      <c r="I9" s="47">
        <v>32</v>
      </c>
      <c r="J9" s="48">
        <v>4</v>
      </c>
      <c r="K9" s="48">
        <v>0</v>
      </c>
      <c r="L9" s="48">
        <v>164</v>
      </c>
      <c r="M9" s="48">
        <v>0</v>
      </c>
      <c r="N9" s="48">
        <v>0</v>
      </c>
      <c r="O9" s="48">
        <v>0</v>
      </c>
      <c r="P9" s="48">
        <v>10</v>
      </c>
      <c r="Q9" s="48">
        <v>0</v>
      </c>
      <c r="R9" s="48">
        <v>27</v>
      </c>
      <c r="S9" s="48">
        <v>0</v>
      </c>
    </row>
    <row r="10" spans="1:19" ht="21.75" customHeight="1">
      <c r="A10" s="9"/>
      <c r="B10" s="49" t="s">
        <v>2</v>
      </c>
      <c r="C10" s="19" t="s">
        <v>15</v>
      </c>
      <c r="D10" s="10">
        <f t="shared" si="2"/>
        <v>783</v>
      </c>
      <c r="E10" s="44">
        <f t="shared" si="4"/>
        <v>710</v>
      </c>
      <c r="F10" s="45">
        <f t="shared" si="3"/>
        <v>73</v>
      </c>
      <c r="G10" s="46">
        <f t="shared" si="5"/>
        <v>9.3231162196679449</v>
      </c>
      <c r="H10" s="47">
        <v>481</v>
      </c>
      <c r="I10" s="47">
        <v>73</v>
      </c>
      <c r="J10" s="48">
        <v>10</v>
      </c>
      <c r="K10" s="48">
        <v>0</v>
      </c>
      <c r="L10" s="48">
        <v>187</v>
      </c>
      <c r="M10" s="48">
        <v>0</v>
      </c>
      <c r="N10" s="48">
        <v>0</v>
      </c>
      <c r="O10" s="48">
        <v>0</v>
      </c>
      <c r="P10" s="48">
        <v>17</v>
      </c>
      <c r="Q10" s="48">
        <v>0</v>
      </c>
      <c r="R10" s="48">
        <v>15</v>
      </c>
      <c r="S10" s="48">
        <v>0</v>
      </c>
    </row>
    <row r="11" spans="1:19" ht="21.75" customHeight="1">
      <c r="A11" s="9"/>
      <c r="B11" s="49" t="s">
        <v>3</v>
      </c>
      <c r="C11" s="19" t="s">
        <v>16</v>
      </c>
      <c r="D11" s="10">
        <f t="shared" si="2"/>
        <v>640</v>
      </c>
      <c r="E11" s="44">
        <f t="shared" si="4"/>
        <v>602</v>
      </c>
      <c r="F11" s="45">
        <f t="shared" si="3"/>
        <v>38</v>
      </c>
      <c r="G11" s="46">
        <f t="shared" si="5"/>
        <v>5.9375</v>
      </c>
      <c r="H11" s="47">
        <v>344</v>
      </c>
      <c r="I11" s="47">
        <v>38</v>
      </c>
      <c r="J11" s="48">
        <v>10</v>
      </c>
      <c r="K11" s="48">
        <v>0</v>
      </c>
      <c r="L11" s="48">
        <v>189</v>
      </c>
      <c r="M11" s="48">
        <v>0</v>
      </c>
      <c r="N11" s="48">
        <v>0</v>
      </c>
      <c r="O11" s="48">
        <v>0</v>
      </c>
      <c r="P11" s="48">
        <v>12</v>
      </c>
      <c r="Q11" s="48">
        <v>0</v>
      </c>
      <c r="R11" s="48">
        <v>47</v>
      </c>
      <c r="S11" s="48">
        <v>0</v>
      </c>
    </row>
    <row r="12" spans="1:19" ht="21.75" customHeight="1">
      <c r="A12" s="9"/>
      <c r="B12" s="49" t="s">
        <v>4</v>
      </c>
      <c r="C12" s="19" t="s">
        <v>17</v>
      </c>
      <c r="D12" s="10">
        <f t="shared" si="2"/>
        <v>851</v>
      </c>
      <c r="E12" s="44">
        <f t="shared" si="4"/>
        <v>782</v>
      </c>
      <c r="F12" s="45">
        <f t="shared" si="3"/>
        <v>69</v>
      </c>
      <c r="G12" s="46">
        <f t="shared" si="5"/>
        <v>8.1081081081081088</v>
      </c>
      <c r="H12" s="47">
        <v>473</v>
      </c>
      <c r="I12" s="47">
        <v>68</v>
      </c>
      <c r="J12" s="48">
        <v>9</v>
      </c>
      <c r="K12" s="48">
        <v>0</v>
      </c>
      <c r="L12" s="48">
        <v>238</v>
      </c>
      <c r="M12" s="48">
        <v>1</v>
      </c>
      <c r="N12" s="48">
        <v>0</v>
      </c>
      <c r="O12" s="48">
        <v>0</v>
      </c>
      <c r="P12" s="48">
        <v>12</v>
      </c>
      <c r="Q12" s="48">
        <v>0</v>
      </c>
      <c r="R12" s="48">
        <v>50</v>
      </c>
      <c r="S12" s="48">
        <v>0</v>
      </c>
    </row>
    <row r="13" spans="1:19" ht="21.75" customHeight="1">
      <c r="A13" s="9"/>
      <c r="B13" s="49" t="s">
        <v>5</v>
      </c>
      <c r="C13" s="19" t="s">
        <v>18</v>
      </c>
      <c r="D13" s="10">
        <f t="shared" si="2"/>
        <v>739</v>
      </c>
      <c r="E13" s="44">
        <f t="shared" si="4"/>
        <v>682</v>
      </c>
      <c r="F13" s="45">
        <f t="shared" si="3"/>
        <v>57</v>
      </c>
      <c r="G13" s="46">
        <f t="shared" si="5"/>
        <v>7.7131258457374825</v>
      </c>
      <c r="H13" s="47">
        <v>338</v>
      </c>
      <c r="I13" s="47">
        <v>57</v>
      </c>
      <c r="J13" s="48">
        <v>7</v>
      </c>
      <c r="K13" s="48">
        <v>0</v>
      </c>
      <c r="L13" s="48">
        <v>228</v>
      </c>
      <c r="M13" s="48">
        <v>0</v>
      </c>
      <c r="N13" s="48">
        <v>0</v>
      </c>
      <c r="O13" s="48">
        <v>0</v>
      </c>
      <c r="P13" s="48">
        <v>19</v>
      </c>
      <c r="Q13" s="48">
        <v>0</v>
      </c>
      <c r="R13" s="48">
        <v>90</v>
      </c>
      <c r="S13" s="48">
        <v>0</v>
      </c>
    </row>
    <row r="14" spans="1:19" ht="21.75" customHeight="1">
      <c r="A14" s="9"/>
      <c r="B14" s="49" t="s">
        <v>6</v>
      </c>
      <c r="C14" s="19" t="s">
        <v>19</v>
      </c>
      <c r="D14" s="10">
        <f t="shared" si="2"/>
        <v>766</v>
      </c>
      <c r="E14" s="44">
        <f t="shared" si="4"/>
        <v>718</v>
      </c>
      <c r="F14" s="45">
        <f t="shared" si="3"/>
        <v>48</v>
      </c>
      <c r="G14" s="46">
        <f t="shared" si="5"/>
        <v>6.2663185378590072</v>
      </c>
      <c r="H14" s="47">
        <v>465</v>
      </c>
      <c r="I14" s="47">
        <v>48</v>
      </c>
      <c r="J14" s="48">
        <v>5</v>
      </c>
      <c r="K14" s="48">
        <v>0</v>
      </c>
      <c r="L14" s="48">
        <v>220</v>
      </c>
      <c r="M14" s="48">
        <v>0</v>
      </c>
      <c r="N14" s="48">
        <v>2</v>
      </c>
      <c r="O14" s="48">
        <v>0</v>
      </c>
      <c r="P14" s="48">
        <v>16</v>
      </c>
      <c r="Q14" s="48">
        <v>0</v>
      </c>
      <c r="R14" s="48">
        <v>10</v>
      </c>
      <c r="S14" s="48">
        <v>0</v>
      </c>
    </row>
    <row r="15" spans="1:19" ht="21.75" customHeight="1">
      <c r="A15" s="9"/>
      <c r="B15" s="49" t="s">
        <v>7</v>
      </c>
      <c r="C15" s="19" t="s">
        <v>20</v>
      </c>
      <c r="D15" s="10">
        <f t="shared" si="2"/>
        <v>972</v>
      </c>
      <c r="E15" s="44">
        <f t="shared" si="4"/>
        <v>909</v>
      </c>
      <c r="F15" s="45">
        <f t="shared" si="3"/>
        <v>63</v>
      </c>
      <c r="G15" s="46">
        <f t="shared" si="5"/>
        <v>6.481481481481481</v>
      </c>
      <c r="H15" s="47">
        <v>427</v>
      </c>
      <c r="I15" s="47">
        <v>63</v>
      </c>
      <c r="J15" s="48">
        <v>5</v>
      </c>
      <c r="K15" s="48">
        <v>0</v>
      </c>
      <c r="L15" s="48">
        <v>247</v>
      </c>
      <c r="M15" s="48">
        <v>0</v>
      </c>
      <c r="N15" s="48">
        <v>1</v>
      </c>
      <c r="O15" s="48">
        <v>0</v>
      </c>
      <c r="P15" s="48">
        <v>18</v>
      </c>
      <c r="Q15" s="48">
        <v>0</v>
      </c>
      <c r="R15" s="48">
        <v>211</v>
      </c>
      <c r="S15" s="48">
        <v>0</v>
      </c>
    </row>
    <row r="16" spans="1:19" ht="21.75" customHeight="1">
      <c r="A16" s="9"/>
      <c r="B16" s="49" t="s">
        <v>8</v>
      </c>
      <c r="C16" s="19" t="s">
        <v>21</v>
      </c>
      <c r="D16" s="10">
        <f t="shared" si="2"/>
        <v>687</v>
      </c>
      <c r="E16" s="44">
        <f t="shared" si="4"/>
        <v>625</v>
      </c>
      <c r="F16" s="45">
        <f t="shared" si="3"/>
        <v>62</v>
      </c>
      <c r="G16" s="46">
        <f t="shared" si="5"/>
        <v>9.024745269286754</v>
      </c>
      <c r="H16" s="47">
        <v>343</v>
      </c>
      <c r="I16" s="47">
        <v>62</v>
      </c>
      <c r="J16" s="48">
        <v>9</v>
      </c>
      <c r="K16" s="48">
        <v>0</v>
      </c>
      <c r="L16" s="48">
        <v>216</v>
      </c>
      <c r="M16" s="48">
        <v>0</v>
      </c>
      <c r="N16" s="48">
        <v>2</v>
      </c>
      <c r="O16" s="48">
        <v>0</v>
      </c>
      <c r="P16" s="48">
        <v>18</v>
      </c>
      <c r="Q16" s="48">
        <v>0</v>
      </c>
      <c r="R16" s="48">
        <v>37</v>
      </c>
      <c r="S16" s="48">
        <v>0</v>
      </c>
    </row>
    <row r="17" spans="1:19" ht="21.75" customHeight="1">
      <c r="A17" s="9"/>
      <c r="B17" s="49" t="s">
        <v>9</v>
      </c>
      <c r="C17" s="19" t="s">
        <v>22</v>
      </c>
      <c r="D17" s="10">
        <f t="shared" si="2"/>
        <v>813</v>
      </c>
      <c r="E17" s="44">
        <f t="shared" si="4"/>
        <v>734</v>
      </c>
      <c r="F17" s="45">
        <f t="shared" si="3"/>
        <v>79</v>
      </c>
      <c r="G17" s="46">
        <f t="shared" si="5"/>
        <v>9.7170971709717104</v>
      </c>
      <c r="H17" s="47">
        <v>387</v>
      </c>
      <c r="I17" s="47">
        <v>78</v>
      </c>
      <c r="J17" s="48">
        <v>12</v>
      </c>
      <c r="K17" s="48">
        <v>0</v>
      </c>
      <c r="L17" s="48">
        <v>255</v>
      </c>
      <c r="M17" s="48">
        <v>1</v>
      </c>
      <c r="N17" s="48">
        <v>2</v>
      </c>
      <c r="O17" s="48">
        <v>0</v>
      </c>
      <c r="P17" s="48">
        <v>10</v>
      </c>
      <c r="Q17" s="48">
        <v>0</v>
      </c>
      <c r="R17" s="48">
        <v>68</v>
      </c>
      <c r="S17" s="48">
        <v>0</v>
      </c>
    </row>
    <row r="18" spans="1:19" s="13" customFormat="1" ht="21.75" customHeight="1">
      <c r="A18" s="12"/>
      <c r="B18" s="49" t="s">
        <v>10</v>
      </c>
      <c r="C18" s="19" t="s">
        <v>23</v>
      </c>
      <c r="D18" s="10">
        <f t="shared" si="2"/>
        <v>863</v>
      </c>
      <c r="E18" s="44">
        <f t="shared" si="4"/>
        <v>783</v>
      </c>
      <c r="F18" s="45">
        <f t="shared" si="3"/>
        <v>80</v>
      </c>
      <c r="G18" s="46">
        <f t="shared" si="5"/>
        <v>9.2699884125144845</v>
      </c>
      <c r="H18" s="47">
        <v>447</v>
      </c>
      <c r="I18" s="47">
        <v>79</v>
      </c>
      <c r="J18" s="48">
        <v>7</v>
      </c>
      <c r="K18" s="48">
        <v>0</v>
      </c>
      <c r="L18" s="48">
        <v>281</v>
      </c>
      <c r="M18" s="48">
        <v>1</v>
      </c>
      <c r="N18" s="48">
        <v>2</v>
      </c>
      <c r="O18" s="48">
        <v>0</v>
      </c>
      <c r="P18" s="48">
        <v>11</v>
      </c>
      <c r="Q18" s="48">
        <v>0</v>
      </c>
      <c r="R18" s="48">
        <v>35</v>
      </c>
      <c r="S18" s="48">
        <v>0</v>
      </c>
    </row>
    <row r="19" spans="1:19" s="1" customFormat="1" ht="21.75" customHeight="1">
      <c r="A19" s="14"/>
      <c r="B19" s="49" t="s">
        <v>11</v>
      </c>
      <c r="C19" s="19" t="s">
        <v>24</v>
      </c>
      <c r="D19" s="10">
        <f t="shared" si="2"/>
        <v>731</v>
      </c>
      <c r="E19" s="44">
        <f t="shared" si="4"/>
        <v>667</v>
      </c>
      <c r="F19" s="45">
        <f t="shared" si="3"/>
        <v>64</v>
      </c>
      <c r="G19" s="46">
        <f t="shared" si="5"/>
        <v>8.7551299589603282</v>
      </c>
      <c r="H19" s="47">
        <v>386</v>
      </c>
      <c r="I19" s="47">
        <v>64</v>
      </c>
      <c r="J19" s="48">
        <v>17</v>
      </c>
      <c r="K19" s="48">
        <v>0</v>
      </c>
      <c r="L19" s="48">
        <v>234</v>
      </c>
      <c r="M19" s="48">
        <v>0</v>
      </c>
      <c r="N19" s="48">
        <v>1</v>
      </c>
      <c r="O19" s="48">
        <v>0</v>
      </c>
      <c r="P19" s="48">
        <v>24</v>
      </c>
      <c r="Q19" s="48">
        <v>0</v>
      </c>
      <c r="R19" s="48">
        <v>5</v>
      </c>
      <c r="S19" s="48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52" customFormat="1" ht="21.75" customHeight="1">
      <c r="A21" s="136" t="s">
        <v>12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52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1" width="6.75" style="11" customWidth="1"/>
    <col min="2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75" style="28" customWidth="1"/>
    <col min="10" max="11" width="11.75" style="29" customWidth="1"/>
    <col min="12" max="13" width="13.625" style="30" customWidth="1"/>
    <col min="14" max="15" width="14.375" style="30" customWidth="1"/>
    <col min="16" max="17" width="13.5" style="30" customWidth="1"/>
    <col min="18" max="19" width="11.75" style="30" customWidth="1"/>
    <col min="20" max="16384" width="11.875" style="11"/>
  </cols>
  <sheetData>
    <row r="1" spans="1:19" s="1" customFormat="1" ht="42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118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36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35</v>
      </c>
      <c r="B4" s="113"/>
      <c r="C4" s="114"/>
      <c r="D4" s="2"/>
      <c r="E4" s="117" t="s">
        <v>26</v>
      </c>
      <c r="F4" s="114"/>
      <c r="G4" s="114"/>
      <c r="H4" s="148" t="s">
        <v>27</v>
      </c>
      <c r="I4" s="149"/>
      <c r="J4" s="150" t="s">
        <v>34</v>
      </c>
      <c r="K4" s="151"/>
      <c r="L4" s="122" t="s">
        <v>33</v>
      </c>
      <c r="M4" s="123"/>
      <c r="N4" s="122" t="s">
        <v>32</v>
      </c>
      <c r="O4" s="123"/>
      <c r="P4" s="122" t="s">
        <v>31</v>
      </c>
      <c r="Q4" s="123"/>
      <c r="R4" s="122" t="s">
        <v>50</v>
      </c>
      <c r="S4" s="124"/>
    </row>
    <row r="5" spans="1:19" s="1" customFormat="1" ht="15.6" customHeight="1">
      <c r="A5" s="115"/>
      <c r="B5" s="115"/>
      <c r="C5" s="116"/>
      <c r="D5" s="4"/>
      <c r="E5" s="125" t="s">
        <v>29</v>
      </c>
      <c r="F5" s="127" t="s">
        <v>30</v>
      </c>
      <c r="G5" s="21"/>
      <c r="H5" s="129" t="s">
        <v>29</v>
      </c>
      <c r="I5" s="129" t="s">
        <v>30</v>
      </c>
      <c r="J5" s="129" t="s">
        <v>29</v>
      </c>
      <c r="K5" s="129" t="s">
        <v>30</v>
      </c>
      <c r="L5" s="129" t="s">
        <v>29</v>
      </c>
      <c r="M5" s="129" t="s">
        <v>30</v>
      </c>
      <c r="N5" s="129" t="s">
        <v>29</v>
      </c>
      <c r="O5" s="129" t="s">
        <v>30</v>
      </c>
      <c r="P5" s="129" t="s">
        <v>29</v>
      </c>
      <c r="Q5" s="129" t="s">
        <v>30</v>
      </c>
      <c r="R5" s="129" t="s">
        <v>29</v>
      </c>
      <c r="S5" s="132" t="s">
        <v>30</v>
      </c>
    </row>
    <row r="6" spans="1:19" s="1" customFormat="1" ht="38.25" customHeight="1">
      <c r="A6" s="115"/>
      <c r="B6" s="115"/>
      <c r="C6" s="116"/>
      <c r="D6" s="4"/>
      <c r="E6" s="126"/>
      <c r="F6" s="128"/>
      <c r="G6" s="22" t="s">
        <v>28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119</v>
      </c>
      <c r="B7" s="134"/>
      <c r="C7" s="20">
        <v>2017</v>
      </c>
      <c r="D7" s="5">
        <f>E7+F7</f>
        <v>11228</v>
      </c>
      <c r="E7" s="39">
        <f>H7+J7+L7+N7+P7+R7</f>
        <v>10197</v>
      </c>
      <c r="F7" s="40">
        <f>I7+K7+M7+O7+Q7+S7</f>
        <v>1031</v>
      </c>
      <c r="G7" s="41">
        <f>F7/D7*100</f>
        <v>9.1824011400071246</v>
      </c>
      <c r="H7" s="43">
        <f t="shared" ref="H7:I7" si="0">SUM(H8:H19)</f>
        <v>7064</v>
      </c>
      <c r="I7" s="43">
        <f t="shared" si="0"/>
        <v>1030</v>
      </c>
      <c r="J7" s="43">
        <f>SUM(J8:J19)</f>
        <v>197</v>
      </c>
      <c r="K7" s="43">
        <f t="shared" ref="K7:S7" si="1">SUM(K8:K19)</f>
        <v>0</v>
      </c>
      <c r="L7" s="43">
        <f>SUM(L8:L19)</f>
        <v>2075</v>
      </c>
      <c r="M7" s="43">
        <f t="shared" si="1"/>
        <v>1</v>
      </c>
      <c r="N7" s="42">
        <f t="shared" si="1"/>
        <v>44</v>
      </c>
      <c r="O7" s="42">
        <f t="shared" si="1"/>
        <v>0</v>
      </c>
      <c r="P7" s="42">
        <f t="shared" si="1"/>
        <v>154</v>
      </c>
      <c r="Q7" s="42">
        <f t="shared" si="1"/>
        <v>0</v>
      </c>
      <c r="R7" s="42">
        <f t="shared" si="1"/>
        <v>663</v>
      </c>
      <c r="S7" s="42">
        <f t="shared" si="1"/>
        <v>0</v>
      </c>
    </row>
    <row r="8" spans="1:19" ht="21.75" customHeight="1">
      <c r="A8" s="9"/>
      <c r="B8" s="32" t="s">
        <v>0</v>
      </c>
      <c r="C8" s="19" t="s">
        <v>13</v>
      </c>
      <c r="D8" s="10">
        <f t="shared" ref="D8:D19" si="2">E8+F8</f>
        <v>817</v>
      </c>
      <c r="E8" s="44">
        <f>H8+J8+L8+N8+P8+R8</f>
        <v>737</v>
      </c>
      <c r="F8" s="45">
        <f t="shared" ref="F8:F19" si="3">I8+K8+M8+O8+Q8+S8</f>
        <v>80</v>
      </c>
      <c r="G8" s="46">
        <f>F8/D8*100</f>
        <v>9.7919216646266829</v>
      </c>
      <c r="H8" s="47">
        <v>487</v>
      </c>
      <c r="I8" s="47">
        <v>80</v>
      </c>
      <c r="J8" s="48">
        <v>35</v>
      </c>
      <c r="K8" s="48">
        <v>0</v>
      </c>
      <c r="L8" s="48">
        <v>178</v>
      </c>
      <c r="M8" s="48">
        <v>0</v>
      </c>
      <c r="N8" s="48">
        <v>1</v>
      </c>
      <c r="O8" s="48">
        <v>0</v>
      </c>
      <c r="P8" s="48">
        <v>10</v>
      </c>
      <c r="Q8" s="48">
        <v>0</v>
      </c>
      <c r="R8" s="48">
        <v>26</v>
      </c>
      <c r="S8" s="48">
        <v>0</v>
      </c>
    </row>
    <row r="9" spans="1:19" ht="21.75" customHeight="1">
      <c r="A9" s="9"/>
      <c r="B9" s="32" t="s">
        <v>1</v>
      </c>
      <c r="C9" s="19" t="s">
        <v>14</v>
      </c>
      <c r="D9" s="10">
        <f t="shared" si="2"/>
        <v>778</v>
      </c>
      <c r="E9" s="44">
        <f t="shared" ref="E9:E19" si="4">H9+J9+L9+N9+P9+R9</f>
        <v>708</v>
      </c>
      <c r="F9" s="45">
        <f t="shared" si="3"/>
        <v>70</v>
      </c>
      <c r="G9" s="46">
        <f t="shared" ref="G9:G19" si="5">F9/D9*100</f>
        <v>8.9974293059125969</v>
      </c>
      <c r="H9" s="47">
        <v>499</v>
      </c>
      <c r="I9" s="47">
        <v>70</v>
      </c>
      <c r="J9" s="48">
        <v>20</v>
      </c>
      <c r="K9" s="48">
        <v>0</v>
      </c>
      <c r="L9" s="48">
        <v>130</v>
      </c>
      <c r="M9" s="48">
        <v>0</v>
      </c>
      <c r="N9" s="48">
        <v>2</v>
      </c>
      <c r="O9" s="48">
        <v>0</v>
      </c>
      <c r="P9" s="48">
        <v>10</v>
      </c>
      <c r="Q9" s="48">
        <v>0</v>
      </c>
      <c r="R9" s="48">
        <v>47</v>
      </c>
      <c r="S9" s="48">
        <v>0</v>
      </c>
    </row>
    <row r="10" spans="1:19" ht="21.75" customHeight="1">
      <c r="A10" s="9"/>
      <c r="B10" s="32" t="s">
        <v>2</v>
      </c>
      <c r="C10" s="19" t="s">
        <v>15</v>
      </c>
      <c r="D10" s="10">
        <f t="shared" si="2"/>
        <v>1061</v>
      </c>
      <c r="E10" s="44">
        <f t="shared" si="4"/>
        <v>955</v>
      </c>
      <c r="F10" s="45">
        <f t="shared" si="3"/>
        <v>106</v>
      </c>
      <c r="G10" s="46">
        <f t="shared" si="5"/>
        <v>9.9905749293119701</v>
      </c>
      <c r="H10" s="47">
        <v>678</v>
      </c>
      <c r="I10" s="47">
        <v>106</v>
      </c>
      <c r="J10" s="48">
        <v>26</v>
      </c>
      <c r="K10" s="48">
        <v>0</v>
      </c>
      <c r="L10" s="48">
        <v>182</v>
      </c>
      <c r="M10" s="48">
        <v>0</v>
      </c>
      <c r="N10" s="48">
        <v>5</v>
      </c>
      <c r="O10" s="48">
        <v>0</v>
      </c>
      <c r="P10" s="48">
        <v>11</v>
      </c>
      <c r="Q10" s="48">
        <v>0</v>
      </c>
      <c r="R10" s="48">
        <v>53</v>
      </c>
      <c r="S10" s="48">
        <v>0</v>
      </c>
    </row>
    <row r="11" spans="1:19" ht="21.75" customHeight="1">
      <c r="A11" s="9"/>
      <c r="B11" s="32" t="s">
        <v>3</v>
      </c>
      <c r="C11" s="19" t="s">
        <v>16</v>
      </c>
      <c r="D11" s="10">
        <f t="shared" si="2"/>
        <v>868</v>
      </c>
      <c r="E11" s="44">
        <f t="shared" si="4"/>
        <v>794</v>
      </c>
      <c r="F11" s="45">
        <f t="shared" si="3"/>
        <v>74</v>
      </c>
      <c r="G11" s="46">
        <f t="shared" si="5"/>
        <v>8.5253456221198167</v>
      </c>
      <c r="H11" s="47">
        <v>551</v>
      </c>
      <c r="I11" s="47">
        <v>74</v>
      </c>
      <c r="J11" s="48">
        <v>16</v>
      </c>
      <c r="K11" s="48">
        <v>0</v>
      </c>
      <c r="L11" s="48">
        <v>154</v>
      </c>
      <c r="M11" s="48">
        <v>0</v>
      </c>
      <c r="N11" s="48">
        <v>10</v>
      </c>
      <c r="O11" s="48">
        <v>0</v>
      </c>
      <c r="P11" s="48">
        <v>11</v>
      </c>
      <c r="Q11" s="48">
        <v>0</v>
      </c>
      <c r="R11" s="48">
        <v>52</v>
      </c>
      <c r="S11" s="48">
        <v>0</v>
      </c>
    </row>
    <row r="12" spans="1:19" ht="21.75" customHeight="1">
      <c r="A12" s="9"/>
      <c r="B12" s="32" t="s">
        <v>4</v>
      </c>
      <c r="C12" s="19" t="s">
        <v>17</v>
      </c>
      <c r="D12" s="10">
        <f t="shared" si="2"/>
        <v>973</v>
      </c>
      <c r="E12" s="44">
        <f t="shared" si="4"/>
        <v>886</v>
      </c>
      <c r="F12" s="45">
        <f t="shared" si="3"/>
        <v>87</v>
      </c>
      <c r="G12" s="46">
        <f t="shared" si="5"/>
        <v>8.9414182939362785</v>
      </c>
      <c r="H12" s="47">
        <v>596</v>
      </c>
      <c r="I12" s="47">
        <v>87</v>
      </c>
      <c r="J12" s="48">
        <v>17</v>
      </c>
      <c r="K12" s="48">
        <v>0</v>
      </c>
      <c r="L12" s="48">
        <v>179</v>
      </c>
      <c r="M12" s="48">
        <v>0</v>
      </c>
      <c r="N12" s="48">
        <v>2</v>
      </c>
      <c r="O12" s="48">
        <v>0</v>
      </c>
      <c r="P12" s="48">
        <v>12</v>
      </c>
      <c r="Q12" s="48">
        <v>0</v>
      </c>
      <c r="R12" s="48">
        <v>80</v>
      </c>
      <c r="S12" s="48">
        <v>0</v>
      </c>
    </row>
    <row r="13" spans="1:19" ht="21.75" customHeight="1">
      <c r="A13" s="9"/>
      <c r="B13" s="32" t="s">
        <v>5</v>
      </c>
      <c r="C13" s="19" t="s">
        <v>18</v>
      </c>
      <c r="D13" s="10">
        <f t="shared" si="2"/>
        <v>949</v>
      </c>
      <c r="E13" s="44">
        <f t="shared" si="4"/>
        <v>870</v>
      </c>
      <c r="F13" s="45">
        <f t="shared" si="3"/>
        <v>79</v>
      </c>
      <c r="G13" s="46">
        <f t="shared" si="5"/>
        <v>8.324552160168599</v>
      </c>
      <c r="H13" s="47">
        <v>605</v>
      </c>
      <c r="I13" s="47">
        <v>78</v>
      </c>
      <c r="J13" s="48">
        <v>14</v>
      </c>
      <c r="K13" s="48">
        <v>0</v>
      </c>
      <c r="L13" s="48">
        <v>185</v>
      </c>
      <c r="M13" s="48">
        <v>1</v>
      </c>
      <c r="N13" s="48">
        <v>7</v>
      </c>
      <c r="O13" s="48">
        <v>0</v>
      </c>
      <c r="P13" s="48">
        <v>15</v>
      </c>
      <c r="Q13" s="48">
        <v>0</v>
      </c>
      <c r="R13" s="48">
        <v>44</v>
      </c>
      <c r="S13" s="48">
        <v>0</v>
      </c>
    </row>
    <row r="14" spans="1:19" ht="21.75" customHeight="1">
      <c r="A14" s="9"/>
      <c r="B14" s="32" t="s">
        <v>6</v>
      </c>
      <c r="C14" s="19" t="s">
        <v>19</v>
      </c>
      <c r="D14" s="10">
        <f t="shared" si="2"/>
        <v>1058</v>
      </c>
      <c r="E14" s="44">
        <f t="shared" si="4"/>
        <v>959</v>
      </c>
      <c r="F14" s="45">
        <f t="shared" si="3"/>
        <v>99</v>
      </c>
      <c r="G14" s="46">
        <f t="shared" si="5"/>
        <v>9.3572778827977316</v>
      </c>
      <c r="H14" s="47">
        <v>721</v>
      </c>
      <c r="I14" s="47">
        <v>99</v>
      </c>
      <c r="J14" s="48">
        <v>9</v>
      </c>
      <c r="K14" s="48">
        <v>0</v>
      </c>
      <c r="L14" s="48">
        <v>203</v>
      </c>
      <c r="M14" s="48">
        <v>0</v>
      </c>
      <c r="N14" s="48">
        <v>1</v>
      </c>
      <c r="O14" s="48">
        <v>0</v>
      </c>
      <c r="P14" s="48">
        <v>12</v>
      </c>
      <c r="Q14" s="48">
        <v>0</v>
      </c>
      <c r="R14" s="48">
        <v>13</v>
      </c>
      <c r="S14" s="48">
        <v>0</v>
      </c>
    </row>
    <row r="15" spans="1:19" ht="21.75" customHeight="1">
      <c r="A15" s="9"/>
      <c r="B15" s="32" t="s">
        <v>7</v>
      </c>
      <c r="C15" s="19" t="s">
        <v>20</v>
      </c>
      <c r="D15" s="10">
        <f t="shared" si="2"/>
        <v>1049</v>
      </c>
      <c r="E15" s="44">
        <f t="shared" si="4"/>
        <v>957</v>
      </c>
      <c r="F15" s="45">
        <f t="shared" si="3"/>
        <v>92</v>
      </c>
      <c r="G15" s="46">
        <f t="shared" si="5"/>
        <v>8.7702573879885595</v>
      </c>
      <c r="H15" s="47">
        <v>603</v>
      </c>
      <c r="I15" s="47">
        <v>92</v>
      </c>
      <c r="J15" s="48">
        <v>18</v>
      </c>
      <c r="K15" s="48">
        <v>0</v>
      </c>
      <c r="L15" s="48">
        <v>189</v>
      </c>
      <c r="M15" s="48">
        <v>0</v>
      </c>
      <c r="N15" s="48">
        <v>2</v>
      </c>
      <c r="O15" s="48">
        <v>0</v>
      </c>
      <c r="P15" s="48">
        <v>19</v>
      </c>
      <c r="Q15" s="48">
        <v>0</v>
      </c>
      <c r="R15" s="48">
        <v>126</v>
      </c>
      <c r="S15" s="48">
        <v>0</v>
      </c>
    </row>
    <row r="16" spans="1:19" ht="21.75" customHeight="1">
      <c r="A16" s="9"/>
      <c r="B16" s="32" t="s">
        <v>8</v>
      </c>
      <c r="C16" s="19" t="s">
        <v>21</v>
      </c>
      <c r="D16" s="10">
        <f t="shared" si="2"/>
        <v>1003</v>
      </c>
      <c r="E16" s="44">
        <f t="shared" si="4"/>
        <v>899</v>
      </c>
      <c r="F16" s="45">
        <f t="shared" si="3"/>
        <v>104</v>
      </c>
      <c r="G16" s="46">
        <f t="shared" si="5"/>
        <v>10.368893320039881</v>
      </c>
      <c r="H16" s="47">
        <v>554</v>
      </c>
      <c r="I16" s="47">
        <v>104</v>
      </c>
      <c r="J16" s="48">
        <v>16</v>
      </c>
      <c r="K16" s="48">
        <v>0</v>
      </c>
      <c r="L16" s="48">
        <v>182</v>
      </c>
      <c r="M16" s="48">
        <v>0</v>
      </c>
      <c r="N16" s="48">
        <v>1</v>
      </c>
      <c r="O16" s="48">
        <v>0</v>
      </c>
      <c r="P16" s="48">
        <v>10</v>
      </c>
      <c r="Q16" s="48">
        <v>0</v>
      </c>
      <c r="R16" s="48">
        <v>136</v>
      </c>
      <c r="S16" s="48">
        <v>0</v>
      </c>
    </row>
    <row r="17" spans="1:19" ht="21.75" customHeight="1">
      <c r="A17" s="9"/>
      <c r="B17" s="32" t="s">
        <v>9</v>
      </c>
      <c r="C17" s="19" t="s">
        <v>22</v>
      </c>
      <c r="D17" s="10">
        <f t="shared" si="2"/>
        <v>882</v>
      </c>
      <c r="E17" s="44">
        <f t="shared" si="4"/>
        <v>803</v>
      </c>
      <c r="F17" s="45">
        <f t="shared" si="3"/>
        <v>79</v>
      </c>
      <c r="G17" s="46">
        <f t="shared" si="5"/>
        <v>8.9569160997732435</v>
      </c>
      <c r="H17" s="47">
        <v>618</v>
      </c>
      <c r="I17" s="47">
        <v>79</v>
      </c>
      <c r="J17" s="48">
        <v>8</v>
      </c>
      <c r="K17" s="48">
        <v>0</v>
      </c>
      <c r="L17" s="48">
        <v>141</v>
      </c>
      <c r="M17" s="48">
        <v>0</v>
      </c>
      <c r="N17" s="48">
        <v>6</v>
      </c>
      <c r="O17" s="48">
        <v>0</v>
      </c>
      <c r="P17" s="48">
        <v>10</v>
      </c>
      <c r="Q17" s="48">
        <v>0</v>
      </c>
      <c r="R17" s="48">
        <v>20</v>
      </c>
      <c r="S17" s="48">
        <v>0</v>
      </c>
    </row>
    <row r="18" spans="1:19" s="13" customFormat="1" ht="21.75" customHeight="1">
      <c r="A18" s="12"/>
      <c r="B18" s="32" t="s">
        <v>10</v>
      </c>
      <c r="C18" s="19" t="s">
        <v>23</v>
      </c>
      <c r="D18" s="10">
        <f t="shared" si="2"/>
        <v>975</v>
      </c>
      <c r="E18" s="44">
        <f t="shared" si="4"/>
        <v>869</v>
      </c>
      <c r="F18" s="45">
        <f t="shared" si="3"/>
        <v>106</v>
      </c>
      <c r="G18" s="46">
        <f t="shared" si="5"/>
        <v>10.871794871794872</v>
      </c>
      <c r="H18" s="47">
        <v>631</v>
      </c>
      <c r="I18" s="47">
        <v>106</v>
      </c>
      <c r="J18" s="48">
        <v>7</v>
      </c>
      <c r="K18" s="48">
        <v>0</v>
      </c>
      <c r="L18" s="48">
        <v>176</v>
      </c>
      <c r="M18" s="48">
        <v>0</v>
      </c>
      <c r="N18" s="48">
        <v>5</v>
      </c>
      <c r="O18" s="48">
        <v>0</v>
      </c>
      <c r="P18" s="48">
        <v>14</v>
      </c>
      <c r="Q18" s="48">
        <v>0</v>
      </c>
      <c r="R18" s="48">
        <v>36</v>
      </c>
      <c r="S18" s="48">
        <v>0</v>
      </c>
    </row>
    <row r="19" spans="1:19" s="1" customFormat="1" ht="21.75" customHeight="1">
      <c r="A19" s="14"/>
      <c r="B19" s="32" t="s">
        <v>11</v>
      </c>
      <c r="C19" s="19" t="s">
        <v>24</v>
      </c>
      <c r="D19" s="10">
        <f t="shared" si="2"/>
        <v>815</v>
      </c>
      <c r="E19" s="44">
        <f t="shared" si="4"/>
        <v>760</v>
      </c>
      <c r="F19" s="45">
        <f t="shared" si="3"/>
        <v>55</v>
      </c>
      <c r="G19" s="46">
        <f t="shared" si="5"/>
        <v>6.7484662576687118</v>
      </c>
      <c r="H19" s="47">
        <v>521</v>
      </c>
      <c r="I19" s="47">
        <v>55</v>
      </c>
      <c r="J19" s="48">
        <v>11</v>
      </c>
      <c r="K19" s="48">
        <v>0</v>
      </c>
      <c r="L19" s="48">
        <v>176</v>
      </c>
      <c r="M19" s="48">
        <v>0</v>
      </c>
      <c r="N19" s="48">
        <v>2</v>
      </c>
      <c r="O19" s="48">
        <v>0</v>
      </c>
      <c r="P19" s="48">
        <v>20</v>
      </c>
      <c r="Q19" s="48">
        <v>0</v>
      </c>
      <c r="R19" s="48">
        <v>30</v>
      </c>
      <c r="S19" s="48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17" customFormat="1" ht="21.75" customHeight="1">
      <c r="A21" s="136" t="s">
        <v>12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17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1" type="noConversion"/>
  <pageMargins left="0.62992125984251968" right="0.62992125984251968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2"/>
  <sheetViews>
    <sheetView zoomScale="80" zoomScaleNormal="80" workbookViewId="0">
      <selection activeCell="E7" sqref="E7"/>
    </sheetView>
  </sheetViews>
  <sheetFormatPr defaultColWidth="11.875" defaultRowHeight="15.75"/>
  <cols>
    <col min="1" max="2" width="7.375" style="11" customWidth="1"/>
    <col min="3" max="3" width="6.75" style="11" customWidth="1"/>
    <col min="4" max="4" width="6.75" style="11" hidden="1" customWidth="1"/>
    <col min="5" max="7" width="11.875" style="11" customWidth="1"/>
    <col min="8" max="9" width="11.875" style="28" customWidth="1"/>
    <col min="10" max="11" width="11.875" style="29" customWidth="1"/>
    <col min="12" max="13" width="13.625" style="30" customWidth="1"/>
    <col min="14" max="15" width="14.375" style="30" customWidth="1"/>
    <col min="16" max="17" width="13.5" style="30" customWidth="1"/>
    <col min="18" max="19" width="12.25" style="30" customWidth="1"/>
    <col min="20" max="16384" width="11.875" style="11"/>
  </cols>
  <sheetData>
    <row r="1" spans="1:19" s="1" customFormat="1" ht="42" customHeight="1">
      <c r="A1" s="106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33.75" customHeight="1">
      <c r="A2" s="147" t="s">
        <v>81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1" customFormat="1" ht="35.25" customHeight="1" thickBot="1">
      <c r="C3" s="110" t="s">
        <v>82</v>
      </c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s="3" customFormat="1" ht="68.25" customHeight="1">
      <c r="A4" s="113" t="s">
        <v>83</v>
      </c>
      <c r="B4" s="113"/>
      <c r="C4" s="114"/>
      <c r="D4" s="2"/>
      <c r="E4" s="117" t="s">
        <v>84</v>
      </c>
      <c r="F4" s="114"/>
      <c r="G4" s="114"/>
      <c r="H4" s="148" t="s">
        <v>85</v>
      </c>
      <c r="I4" s="149"/>
      <c r="J4" s="150" t="s">
        <v>86</v>
      </c>
      <c r="K4" s="151"/>
      <c r="L4" s="122" t="s">
        <v>87</v>
      </c>
      <c r="M4" s="123"/>
      <c r="N4" s="122" t="s">
        <v>88</v>
      </c>
      <c r="O4" s="123"/>
      <c r="P4" s="122" t="s">
        <v>89</v>
      </c>
      <c r="Q4" s="123"/>
      <c r="R4" s="122" t="s">
        <v>90</v>
      </c>
      <c r="S4" s="124"/>
    </row>
    <row r="5" spans="1:19" s="1" customFormat="1" ht="15.6" customHeight="1">
      <c r="A5" s="115"/>
      <c r="B5" s="115"/>
      <c r="C5" s="116"/>
      <c r="D5" s="4"/>
      <c r="E5" s="125" t="s">
        <v>91</v>
      </c>
      <c r="F5" s="127" t="s">
        <v>92</v>
      </c>
      <c r="G5" s="21"/>
      <c r="H5" s="129" t="s">
        <v>91</v>
      </c>
      <c r="I5" s="129" t="s">
        <v>92</v>
      </c>
      <c r="J5" s="129" t="s">
        <v>91</v>
      </c>
      <c r="K5" s="129" t="s">
        <v>92</v>
      </c>
      <c r="L5" s="129" t="s">
        <v>91</v>
      </c>
      <c r="M5" s="129" t="s">
        <v>92</v>
      </c>
      <c r="N5" s="129" t="s">
        <v>91</v>
      </c>
      <c r="O5" s="129" t="s">
        <v>92</v>
      </c>
      <c r="P5" s="129" t="s">
        <v>91</v>
      </c>
      <c r="Q5" s="129" t="s">
        <v>92</v>
      </c>
      <c r="R5" s="129" t="s">
        <v>91</v>
      </c>
      <c r="S5" s="132" t="s">
        <v>92</v>
      </c>
    </row>
    <row r="6" spans="1:19" s="1" customFormat="1" ht="38.25" customHeight="1">
      <c r="A6" s="115"/>
      <c r="B6" s="115"/>
      <c r="C6" s="116"/>
      <c r="D6" s="4"/>
      <c r="E6" s="126"/>
      <c r="F6" s="128"/>
      <c r="G6" s="22" t="s">
        <v>93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3"/>
    </row>
    <row r="7" spans="1:19" s="1" customFormat="1" ht="47.25" customHeight="1">
      <c r="A7" s="134" t="s">
        <v>94</v>
      </c>
      <c r="B7" s="134"/>
      <c r="C7" s="20">
        <v>2016</v>
      </c>
      <c r="D7" s="5">
        <f>E7+F7</f>
        <v>11347</v>
      </c>
      <c r="E7" s="6">
        <f t="shared" ref="E7:F19" si="0">H7+J7+L7+N7+P7+R7</f>
        <v>10200</v>
      </c>
      <c r="F7" s="7">
        <f t="shared" si="0"/>
        <v>1147</v>
      </c>
      <c r="G7" s="8">
        <f>F7/D7*100</f>
        <v>10.108398695690489</v>
      </c>
      <c r="H7" s="23">
        <f>SUM(H8:H19)</f>
        <v>7177</v>
      </c>
      <c r="I7" s="38">
        <f>SUM(I8:I19)</f>
        <v>1147</v>
      </c>
      <c r="J7" s="38">
        <f>SUM(J8:J19)</f>
        <v>320</v>
      </c>
      <c r="K7" s="38">
        <f t="shared" ref="K7:S7" si="1">SUM(K8:K19)</f>
        <v>0</v>
      </c>
      <c r="L7" s="38">
        <f>SUM(L8:L19)</f>
        <v>1724</v>
      </c>
      <c r="M7" s="38">
        <f t="shared" si="1"/>
        <v>0</v>
      </c>
      <c r="N7" s="23">
        <f t="shared" si="1"/>
        <v>84</v>
      </c>
      <c r="O7" s="23">
        <f t="shared" si="1"/>
        <v>0</v>
      </c>
      <c r="P7" s="23">
        <f t="shared" si="1"/>
        <v>85</v>
      </c>
      <c r="Q7" s="23">
        <f t="shared" si="1"/>
        <v>0</v>
      </c>
      <c r="R7" s="23">
        <f t="shared" si="1"/>
        <v>810</v>
      </c>
      <c r="S7" s="23">
        <f t="shared" si="1"/>
        <v>0</v>
      </c>
    </row>
    <row r="8" spans="1:19" ht="21.75" customHeight="1">
      <c r="A8" s="9"/>
      <c r="B8" s="32" t="s">
        <v>95</v>
      </c>
      <c r="C8" s="19" t="s">
        <v>96</v>
      </c>
      <c r="D8" s="10">
        <f t="shared" ref="D8:D19" si="2">E8+F8</f>
        <v>1050</v>
      </c>
      <c r="E8" s="18">
        <f t="shared" si="0"/>
        <v>945</v>
      </c>
      <c r="F8" s="18">
        <f t="shared" si="0"/>
        <v>105</v>
      </c>
      <c r="G8" s="31">
        <f>F8/D8*100</f>
        <v>10</v>
      </c>
      <c r="H8" s="24">
        <v>628</v>
      </c>
      <c r="I8" s="24">
        <v>105</v>
      </c>
      <c r="J8" s="24">
        <v>47</v>
      </c>
      <c r="K8" s="24">
        <v>0</v>
      </c>
      <c r="L8" s="24">
        <v>161</v>
      </c>
      <c r="M8" s="24">
        <v>0</v>
      </c>
      <c r="N8" s="24">
        <v>13</v>
      </c>
      <c r="O8" s="24">
        <v>0</v>
      </c>
      <c r="P8" s="24">
        <v>8</v>
      </c>
      <c r="Q8" s="24">
        <v>0</v>
      </c>
      <c r="R8" s="24">
        <v>88</v>
      </c>
      <c r="S8" s="24">
        <v>0</v>
      </c>
    </row>
    <row r="9" spans="1:19" ht="21.75" customHeight="1">
      <c r="A9" s="9"/>
      <c r="B9" s="32" t="s">
        <v>97</v>
      </c>
      <c r="C9" s="19" t="s">
        <v>98</v>
      </c>
      <c r="D9" s="10">
        <f t="shared" si="2"/>
        <v>787</v>
      </c>
      <c r="E9" s="18">
        <f t="shared" si="0"/>
        <v>693</v>
      </c>
      <c r="F9" s="18">
        <f t="shared" si="0"/>
        <v>94</v>
      </c>
      <c r="G9" s="31">
        <f t="shared" ref="G9:G19" si="3">F9/D9*100</f>
        <v>11.944091486658195</v>
      </c>
      <c r="H9" s="24">
        <v>443</v>
      </c>
      <c r="I9" s="24">
        <v>94</v>
      </c>
      <c r="J9" s="24">
        <v>28</v>
      </c>
      <c r="K9" s="24">
        <v>0</v>
      </c>
      <c r="L9" s="24">
        <v>132</v>
      </c>
      <c r="M9" s="24">
        <v>0</v>
      </c>
      <c r="N9" s="24">
        <v>10</v>
      </c>
      <c r="O9" s="24">
        <v>0</v>
      </c>
      <c r="P9" s="24">
        <v>6</v>
      </c>
      <c r="Q9" s="24">
        <v>0</v>
      </c>
      <c r="R9" s="24">
        <v>74</v>
      </c>
      <c r="S9" s="24">
        <v>0</v>
      </c>
    </row>
    <row r="10" spans="1:19" ht="21.75" customHeight="1">
      <c r="A10" s="9"/>
      <c r="B10" s="32" t="s">
        <v>99</v>
      </c>
      <c r="C10" s="19" t="s">
        <v>100</v>
      </c>
      <c r="D10" s="10">
        <f t="shared" si="2"/>
        <v>1208</v>
      </c>
      <c r="E10" s="18">
        <f t="shared" si="0"/>
        <v>1074</v>
      </c>
      <c r="F10" s="18">
        <f t="shared" si="0"/>
        <v>134</v>
      </c>
      <c r="G10" s="31">
        <f t="shared" si="3"/>
        <v>11.092715231788079</v>
      </c>
      <c r="H10" s="24">
        <v>783</v>
      </c>
      <c r="I10" s="24">
        <v>134</v>
      </c>
      <c r="J10" s="24">
        <v>33</v>
      </c>
      <c r="K10" s="24">
        <v>0</v>
      </c>
      <c r="L10" s="24">
        <v>200</v>
      </c>
      <c r="M10" s="24">
        <v>0</v>
      </c>
      <c r="N10" s="24">
        <v>27</v>
      </c>
      <c r="O10" s="24">
        <v>0</v>
      </c>
      <c r="P10" s="24">
        <v>6</v>
      </c>
      <c r="Q10" s="24">
        <v>0</v>
      </c>
      <c r="R10" s="24">
        <v>25</v>
      </c>
      <c r="S10" s="24">
        <v>0</v>
      </c>
    </row>
    <row r="11" spans="1:19" ht="21.75" customHeight="1">
      <c r="A11" s="9"/>
      <c r="B11" s="32" t="s">
        <v>101</v>
      </c>
      <c r="C11" s="19" t="s">
        <v>102</v>
      </c>
      <c r="D11" s="10">
        <f t="shared" si="2"/>
        <v>852</v>
      </c>
      <c r="E11" s="18">
        <f t="shared" si="0"/>
        <v>785</v>
      </c>
      <c r="F11" s="18">
        <f t="shared" si="0"/>
        <v>67</v>
      </c>
      <c r="G11" s="31">
        <f t="shared" si="3"/>
        <v>7.863849765258216</v>
      </c>
      <c r="H11" s="24">
        <v>584</v>
      </c>
      <c r="I11" s="24">
        <v>67</v>
      </c>
      <c r="J11" s="24">
        <v>22</v>
      </c>
      <c r="K11" s="24">
        <v>0</v>
      </c>
      <c r="L11" s="24">
        <v>160</v>
      </c>
      <c r="M11" s="24">
        <v>0</v>
      </c>
      <c r="N11" s="24">
        <v>8</v>
      </c>
      <c r="O11" s="24">
        <v>0</v>
      </c>
      <c r="P11" s="24">
        <v>5</v>
      </c>
      <c r="Q11" s="24">
        <v>0</v>
      </c>
      <c r="R11" s="24">
        <v>6</v>
      </c>
      <c r="S11" s="24">
        <v>0</v>
      </c>
    </row>
    <row r="12" spans="1:19" ht="21.75" customHeight="1">
      <c r="A12" s="9"/>
      <c r="B12" s="32" t="s">
        <v>103</v>
      </c>
      <c r="C12" s="19" t="s">
        <v>104</v>
      </c>
      <c r="D12" s="10">
        <f t="shared" si="2"/>
        <v>1029</v>
      </c>
      <c r="E12" s="18">
        <f t="shared" si="0"/>
        <v>930</v>
      </c>
      <c r="F12" s="18">
        <f t="shared" si="0"/>
        <v>99</v>
      </c>
      <c r="G12" s="31">
        <f t="shared" si="3"/>
        <v>9.6209912536443145</v>
      </c>
      <c r="H12" s="24">
        <v>595</v>
      </c>
      <c r="I12" s="24">
        <v>99</v>
      </c>
      <c r="J12" s="24">
        <v>42</v>
      </c>
      <c r="K12" s="24">
        <v>0</v>
      </c>
      <c r="L12" s="24">
        <v>177</v>
      </c>
      <c r="M12" s="24">
        <v>0</v>
      </c>
      <c r="N12" s="24">
        <v>17</v>
      </c>
      <c r="O12" s="24">
        <v>0</v>
      </c>
      <c r="P12" s="24">
        <v>9</v>
      </c>
      <c r="Q12" s="24">
        <v>0</v>
      </c>
      <c r="R12" s="24">
        <v>90</v>
      </c>
      <c r="S12" s="24">
        <v>0</v>
      </c>
    </row>
    <row r="13" spans="1:19" ht="21.75" customHeight="1">
      <c r="A13" s="9"/>
      <c r="B13" s="32" t="s">
        <v>105</v>
      </c>
      <c r="C13" s="19" t="s">
        <v>106</v>
      </c>
      <c r="D13" s="10">
        <f t="shared" si="2"/>
        <v>1027</v>
      </c>
      <c r="E13" s="18">
        <f t="shared" si="0"/>
        <v>938</v>
      </c>
      <c r="F13" s="18">
        <f t="shared" si="0"/>
        <v>89</v>
      </c>
      <c r="G13" s="31">
        <f t="shared" si="3"/>
        <v>8.6660175267770203</v>
      </c>
      <c r="H13" s="24">
        <v>652</v>
      </c>
      <c r="I13" s="24">
        <v>89</v>
      </c>
      <c r="J13" s="24">
        <v>24</v>
      </c>
      <c r="K13" s="24">
        <v>0</v>
      </c>
      <c r="L13" s="24">
        <v>149</v>
      </c>
      <c r="M13" s="24">
        <v>0</v>
      </c>
      <c r="N13" s="24">
        <v>2</v>
      </c>
      <c r="O13" s="24">
        <v>0</v>
      </c>
      <c r="P13" s="24">
        <v>8</v>
      </c>
      <c r="Q13" s="24">
        <v>0</v>
      </c>
      <c r="R13" s="24">
        <v>103</v>
      </c>
      <c r="S13" s="24">
        <v>0</v>
      </c>
    </row>
    <row r="14" spans="1:19" ht="21.75" customHeight="1">
      <c r="A14" s="9"/>
      <c r="B14" s="32" t="s">
        <v>107</v>
      </c>
      <c r="C14" s="19" t="s">
        <v>108</v>
      </c>
      <c r="D14" s="10">
        <f t="shared" si="2"/>
        <v>811</v>
      </c>
      <c r="E14" s="18">
        <f t="shared" si="0"/>
        <v>720</v>
      </c>
      <c r="F14" s="18">
        <f t="shared" si="0"/>
        <v>91</v>
      </c>
      <c r="G14" s="31">
        <f t="shared" si="3"/>
        <v>11.22071516646116</v>
      </c>
      <c r="H14" s="24">
        <v>616</v>
      </c>
      <c r="I14" s="24">
        <v>91</v>
      </c>
      <c r="J14" s="24">
        <v>21</v>
      </c>
      <c r="K14" s="24">
        <v>0</v>
      </c>
      <c r="L14" s="38">
        <v>0</v>
      </c>
      <c r="M14" s="38">
        <v>0</v>
      </c>
      <c r="N14" s="24">
        <v>0</v>
      </c>
      <c r="O14" s="24">
        <v>0</v>
      </c>
      <c r="P14" s="24">
        <v>0</v>
      </c>
      <c r="Q14" s="24">
        <v>0</v>
      </c>
      <c r="R14" s="24">
        <v>83</v>
      </c>
      <c r="S14" s="24">
        <v>0</v>
      </c>
    </row>
    <row r="15" spans="1:19" ht="21.75" customHeight="1">
      <c r="A15" s="9"/>
      <c r="B15" s="32" t="s">
        <v>109</v>
      </c>
      <c r="C15" s="19" t="s">
        <v>110</v>
      </c>
      <c r="D15" s="10">
        <f t="shared" si="2"/>
        <v>951</v>
      </c>
      <c r="E15" s="18">
        <f t="shared" si="0"/>
        <v>834</v>
      </c>
      <c r="F15" s="18">
        <f t="shared" si="0"/>
        <v>117</v>
      </c>
      <c r="G15" s="31">
        <f t="shared" si="3"/>
        <v>12.302839116719243</v>
      </c>
      <c r="H15" s="24">
        <v>595</v>
      </c>
      <c r="I15" s="24">
        <v>117</v>
      </c>
      <c r="J15" s="24">
        <v>20</v>
      </c>
      <c r="K15" s="24">
        <v>0</v>
      </c>
      <c r="L15" s="24">
        <v>141</v>
      </c>
      <c r="M15" s="24">
        <v>0</v>
      </c>
      <c r="N15" s="24">
        <v>0</v>
      </c>
      <c r="O15" s="24">
        <v>0</v>
      </c>
      <c r="P15" s="24">
        <v>10</v>
      </c>
      <c r="Q15" s="24">
        <v>0</v>
      </c>
      <c r="R15" s="24">
        <v>68</v>
      </c>
      <c r="S15" s="24">
        <v>0</v>
      </c>
    </row>
    <row r="16" spans="1:19" ht="21.75" customHeight="1">
      <c r="A16" s="9"/>
      <c r="B16" s="32" t="s">
        <v>111</v>
      </c>
      <c r="C16" s="19" t="s">
        <v>112</v>
      </c>
      <c r="D16" s="10">
        <f t="shared" si="2"/>
        <v>885</v>
      </c>
      <c r="E16" s="18">
        <f t="shared" si="0"/>
        <v>812</v>
      </c>
      <c r="F16" s="18">
        <f t="shared" si="0"/>
        <v>73</v>
      </c>
      <c r="G16" s="31">
        <f t="shared" si="3"/>
        <v>8.2485875706214689</v>
      </c>
      <c r="H16" s="24">
        <v>544</v>
      </c>
      <c r="I16" s="24">
        <v>73</v>
      </c>
      <c r="J16" s="24">
        <v>28</v>
      </c>
      <c r="K16" s="24">
        <v>0</v>
      </c>
      <c r="L16" s="24">
        <v>172</v>
      </c>
      <c r="M16" s="24">
        <v>0</v>
      </c>
      <c r="N16" s="24">
        <v>0</v>
      </c>
      <c r="O16" s="24">
        <v>0</v>
      </c>
      <c r="P16" s="24">
        <v>4</v>
      </c>
      <c r="Q16" s="24">
        <v>0</v>
      </c>
      <c r="R16" s="24">
        <v>64</v>
      </c>
      <c r="S16" s="24">
        <v>0</v>
      </c>
    </row>
    <row r="17" spans="1:19" ht="21.75" customHeight="1">
      <c r="A17" s="9"/>
      <c r="B17" s="32" t="s">
        <v>113</v>
      </c>
      <c r="C17" s="19" t="s">
        <v>114</v>
      </c>
      <c r="D17" s="10">
        <f t="shared" si="2"/>
        <v>909</v>
      </c>
      <c r="E17" s="18">
        <f t="shared" si="0"/>
        <v>817</v>
      </c>
      <c r="F17" s="18">
        <f t="shared" si="0"/>
        <v>92</v>
      </c>
      <c r="G17" s="31">
        <f t="shared" si="3"/>
        <v>10.121012101210122</v>
      </c>
      <c r="H17" s="24">
        <v>552</v>
      </c>
      <c r="I17" s="24">
        <v>92</v>
      </c>
      <c r="J17" s="24">
        <v>22</v>
      </c>
      <c r="K17" s="24">
        <v>0</v>
      </c>
      <c r="L17" s="24">
        <v>79</v>
      </c>
      <c r="M17" s="24">
        <v>0</v>
      </c>
      <c r="N17" s="24">
        <v>0</v>
      </c>
      <c r="O17" s="24">
        <v>0</v>
      </c>
      <c r="P17" s="24">
        <v>4</v>
      </c>
      <c r="Q17" s="24">
        <v>0</v>
      </c>
      <c r="R17" s="24">
        <v>160</v>
      </c>
      <c r="S17" s="24">
        <v>0</v>
      </c>
    </row>
    <row r="18" spans="1:19" s="13" customFormat="1" ht="21.75" customHeight="1">
      <c r="A18" s="12"/>
      <c r="B18" s="32" t="s">
        <v>10</v>
      </c>
      <c r="C18" s="19" t="s">
        <v>115</v>
      </c>
      <c r="D18" s="10">
        <f t="shared" si="2"/>
        <v>884</v>
      </c>
      <c r="E18" s="18">
        <f t="shared" si="0"/>
        <v>770</v>
      </c>
      <c r="F18" s="18">
        <f t="shared" si="0"/>
        <v>114</v>
      </c>
      <c r="G18" s="31">
        <f t="shared" si="3"/>
        <v>12.895927601809957</v>
      </c>
      <c r="H18" s="24">
        <v>576</v>
      </c>
      <c r="I18" s="24">
        <v>114</v>
      </c>
      <c r="J18" s="24">
        <v>17</v>
      </c>
      <c r="K18" s="24">
        <v>0</v>
      </c>
      <c r="L18" s="24">
        <v>162</v>
      </c>
      <c r="M18" s="24">
        <v>0</v>
      </c>
      <c r="N18" s="24">
        <v>3</v>
      </c>
      <c r="O18" s="24">
        <v>0</v>
      </c>
      <c r="P18" s="24">
        <v>9</v>
      </c>
      <c r="Q18" s="24">
        <v>0</v>
      </c>
      <c r="R18" s="24">
        <v>3</v>
      </c>
      <c r="S18" s="24">
        <v>0</v>
      </c>
    </row>
    <row r="19" spans="1:19" s="1" customFormat="1" ht="21.75" customHeight="1">
      <c r="A19" s="14"/>
      <c r="B19" s="32" t="s">
        <v>11</v>
      </c>
      <c r="C19" s="19" t="s">
        <v>116</v>
      </c>
      <c r="D19" s="10">
        <f t="shared" si="2"/>
        <v>954</v>
      </c>
      <c r="E19" s="18">
        <f t="shared" si="0"/>
        <v>882</v>
      </c>
      <c r="F19" s="18">
        <f t="shared" si="0"/>
        <v>72</v>
      </c>
      <c r="G19" s="31">
        <f t="shared" si="3"/>
        <v>7.5471698113207548</v>
      </c>
      <c r="H19" s="24">
        <v>609</v>
      </c>
      <c r="I19" s="24">
        <v>72</v>
      </c>
      <c r="J19" s="24">
        <v>16</v>
      </c>
      <c r="K19" s="24">
        <v>0</v>
      </c>
      <c r="L19" s="24">
        <v>191</v>
      </c>
      <c r="M19" s="24">
        <v>0</v>
      </c>
      <c r="N19" s="24">
        <v>4</v>
      </c>
      <c r="O19" s="24">
        <v>0</v>
      </c>
      <c r="P19" s="24">
        <v>16</v>
      </c>
      <c r="Q19" s="24">
        <v>0</v>
      </c>
      <c r="R19" s="24">
        <v>46</v>
      </c>
      <c r="S19" s="24">
        <v>0</v>
      </c>
    </row>
    <row r="20" spans="1:19" ht="15.6" customHeight="1" thickBot="1">
      <c r="A20" s="15"/>
      <c r="B20" s="15"/>
      <c r="C20" s="16"/>
      <c r="D20" s="15"/>
      <c r="E20" s="15"/>
      <c r="F20" s="15"/>
      <c r="G20" s="15"/>
      <c r="H20" s="25"/>
      <c r="I20" s="25"/>
      <c r="J20" s="26"/>
      <c r="K20" s="26"/>
      <c r="L20" s="27"/>
      <c r="M20" s="27"/>
      <c r="N20" s="27"/>
      <c r="O20" s="27"/>
      <c r="P20" s="27"/>
      <c r="Q20" s="27"/>
      <c r="R20" s="27"/>
      <c r="S20" s="27"/>
    </row>
    <row r="21" spans="1:19" s="17" customFormat="1" ht="21.75" customHeight="1">
      <c r="A21" s="136" t="s">
        <v>117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s="17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</sheetData>
  <mergeCells count="28">
    <mergeCell ref="A1:S1"/>
    <mergeCell ref="A2:S2"/>
    <mergeCell ref="C3:S3"/>
    <mergeCell ref="A4:C6"/>
    <mergeCell ref="E4:G4"/>
    <mergeCell ref="H4:I4"/>
    <mergeCell ref="J4:K4"/>
    <mergeCell ref="L4:M4"/>
    <mergeCell ref="N4:O4"/>
    <mergeCell ref="P4:Q4"/>
    <mergeCell ref="R4:S4"/>
    <mergeCell ref="E5:E6"/>
    <mergeCell ref="F5:F6"/>
    <mergeCell ref="H5:H6"/>
    <mergeCell ref="I5:I6"/>
    <mergeCell ref="J5:J6"/>
    <mergeCell ref="A22:S22"/>
    <mergeCell ref="O5:O6"/>
    <mergeCell ref="P5:P6"/>
    <mergeCell ref="Q5:Q6"/>
    <mergeCell ref="R5:R6"/>
    <mergeCell ref="S5:S6"/>
    <mergeCell ref="A7:B7"/>
    <mergeCell ref="K5:K6"/>
    <mergeCell ref="L5:L6"/>
    <mergeCell ref="M5:M6"/>
    <mergeCell ref="N5:N6"/>
    <mergeCell ref="A21:S2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各年度時間序列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2020-04-28T03:12:32Z</cp:lastPrinted>
  <dcterms:created xsi:type="dcterms:W3CDTF">2012-04-16T02:44:40Z</dcterms:created>
  <dcterms:modified xsi:type="dcterms:W3CDTF">2024-06-11T08:49:42Z</dcterms:modified>
</cp:coreProperties>
</file>