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04產業園區管理局(性平處)-0722缺表9(整理月)\"/>
    </mc:Choice>
  </mc:AlternateContent>
  <xr:revisionPtr revIDLastSave="0" documentId="13_ncr:1_{F5249670-5037-4D11-8AD8-00966AE057FE}" xr6:coauthVersionLast="47" xr6:coauthVersionMax="47" xr10:uidLastSave="{00000000-0000-0000-0000-000000000000}"/>
  <bookViews>
    <workbookView xWindow="11835" yWindow="600" windowWidth="12885" windowHeight="14880" xr2:uid="{00000000-000D-0000-FFFF-FFFF00000000}"/>
  </bookViews>
  <sheets>
    <sheet name="112年各產業園區" sheetId="22" r:id="rId1"/>
    <sheet name="111年各工業區" sheetId="21" r:id="rId2"/>
    <sheet name="110年各工業區" sheetId="20" r:id="rId3"/>
    <sheet name="109年各工業區 " sheetId="19" r:id="rId4"/>
    <sheet name="108年各工業區" sheetId="18" r:id="rId5"/>
    <sheet name="107年各工業區" sheetId="17" r:id="rId6"/>
    <sheet name="106年各工業區" sheetId="14" r:id="rId7"/>
    <sheet name="105年各工業區1" sheetId="16" r:id="rId8"/>
    <sheet name="104年各工業區" sheetId="13" r:id="rId9"/>
    <sheet name="103年各工業區" sheetId="12" r:id="rId10"/>
    <sheet name="102年各工業區" sheetId="11" r:id="rId11"/>
    <sheet name="101年各工業區" sheetId="10" r:id="rId12"/>
    <sheet name="100年各工業區" sheetId="8" r:id="rId13"/>
    <sheet name="99年各工業區" sheetId="7" r:id="rId14"/>
    <sheet name="98年各工業區" sheetId="6" r:id="rId15"/>
    <sheet name="97年各工業區" sheetId="5" r:id="rId16"/>
    <sheet name="96年各工業區" sheetId="1" r:id="rId17"/>
  </sheets>
  <externalReferences>
    <externalReference r:id="rId18"/>
  </externalReferences>
  <definedNames>
    <definedName name="_xlnm.Print_Area" localSheetId="12">'100年各工業區'!$A$1:$G$89</definedName>
    <definedName name="_xlnm.Print_Area" localSheetId="11">'101年各工業區'!$A$1:$G$88</definedName>
    <definedName name="_xlnm.Print_Area" localSheetId="10">'102年各工業區'!$A$1:$G$88</definedName>
    <definedName name="_xlnm.Print_Area" localSheetId="9">'103年各工業區'!$A$1:$G$89</definedName>
    <definedName name="_xlnm.Print_Area" localSheetId="7">'105年各工業區1'!$A$1:$K$90</definedName>
    <definedName name="_xlnm.Print_Area" localSheetId="6">'106年各工業區'!$A$1:$I$88</definedName>
    <definedName name="_xlnm.Print_Area" localSheetId="3">'109年各工業區 '!$A$1:$G$88</definedName>
    <definedName name="_xlnm.Print_Area" localSheetId="2">'110年各工業區'!$A$1:$G$88</definedName>
    <definedName name="_xlnm.Print_Area" localSheetId="1">'111年各工業區'!$A$1:$G$88</definedName>
    <definedName name="_xlnm.Print_Area" localSheetId="16">'96年各工業區'!$A$1:$G$91</definedName>
    <definedName name="_xlnm.Print_Area" localSheetId="15">'97年各工業區'!$A$1:$G$93</definedName>
    <definedName name="_xlnm.Print_Area" localSheetId="14">'98年各工業區'!$A$1:$G$93</definedName>
    <definedName name="_xlnm.Print_Area" localSheetId="13">'99年各工業區'!$A$1:$G$92</definedName>
    <definedName name="_xlnm.Print_Titles" localSheetId="12">'100年各工業區'!$1:$4</definedName>
    <definedName name="_xlnm.Print_Titles" localSheetId="11">'101年各工業區'!$1:$4</definedName>
    <definedName name="_xlnm.Print_Titles" localSheetId="10">'102年各工業區'!$1:$4</definedName>
    <definedName name="_xlnm.Print_Titles" localSheetId="9">'103年各工業區'!$1:$4</definedName>
    <definedName name="_xlnm.Print_Titles" localSheetId="7">'105年各工業區1'!$3:$4</definedName>
    <definedName name="_xlnm.Print_Titles" localSheetId="6">'106年各工業區'!$3:$4</definedName>
    <definedName name="_xlnm.Print_Titles" localSheetId="13">'99年各工業區'!$1:$4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22" l="1"/>
  <c r="G85" i="22" s="1"/>
  <c r="G84" i="22"/>
  <c r="E84" i="22"/>
  <c r="B84" i="22"/>
  <c r="B83" i="22"/>
  <c r="B82" i="22" s="1"/>
  <c r="F82" i="22"/>
  <c r="D82" i="22"/>
  <c r="B81" i="22"/>
  <c r="E81" i="22" s="1"/>
  <c r="B80" i="22"/>
  <c r="G80" i="22" s="1"/>
  <c r="B79" i="22"/>
  <c r="G79" i="22" s="1"/>
  <c r="B78" i="22"/>
  <c r="E78" i="22" s="1"/>
  <c r="G77" i="22"/>
  <c r="B77" i="22"/>
  <c r="E77" i="22" s="1"/>
  <c r="B76" i="22"/>
  <c r="G76" i="22" s="1"/>
  <c r="B75" i="22"/>
  <c r="E75" i="22" s="1"/>
  <c r="F74" i="22"/>
  <c r="D74" i="22"/>
  <c r="B73" i="22"/>
  <c r="G73" i="22" s="1"/>
  <c r="B72" i="22"/>
  <c r="G72" i="22" s="1"/>
  <c r="B71" i="22"/>
  <c r="G71" i="22" s="1"/>
  <c r="B70" i="22"/>
  <c r="G70" i="22" s="1"/>
  <c r="B69" i="22"/>
  <c r="G69" i="22" s="1"/>
  <c r="F68" i="22"/>
  <c r="D68" i="22"/>
  <c r="B67" i="22"/>
  <c r="G67" i="22" s="1"/>
  <c r="B66" i="22"/>
  <c r="G66" i="22" s="1"/>
  <c r="B65" i="22"/>
  <c r="E65" i="22" s="1"/>
  <c r="B64" i="22"/>
  <c r="G64" i="22" s="1"/>
  <c r="B63" i="22"/>
  <c r="G63" i="22" s="1"/>
  <c r="F62" i="22"/>
  <c r="D62" i="22"/>
  <c r="E60" i="22"/>
  <c r="B60" i="22"/>
  <c r="G60" i="22" s="1"/>
  <c r="B59" i="22"/>
  <c r="G59" i="22" s="1"/>
  <c r="G58" i="22"/>
  <c r="B58" i="22"/>
  <c r="E58" i="22" s="1"/>
  <c r="G57" i="22"/>
  <c r="E57" i="22"/>
  <c r="B57" i="22"/>
  <c r="B56" i="22"/>
  <c r="G56" i="22" s="1"/>
  <c r="F55" i="22"/>
  <c r="D55" i="22"/>
  <c r="G54" i="22"/>
  <c r="E54" i="22"/>
  <c r="B54" i="22"/>
  <c r="B53" i="22"/>
  <c r="B52" i="22" s="1"/>
  <c r="F52" i="22"/>
  <c r="D52" i="22"/>
  <c r="B51" i="22"/>
  <c r="E51" i="22" s="1"/>
  <c r="B50" i="22"/>
  <c r="G50" i="22" s="1"/>
  <c r="B49" i="22"/>
  <c r="G49" i="22" s="1"/>
  <c r="B48" i="22"/>
  <c r="E48" i="22" s="1"/>
  <c r="E47" i="22"/>
  <c r="B47" i="22"/>
  <c r="G47" i="22" s="1"/>
  <c r="B46" i="22"/>
  <c r="G46" i="22" s="1"/>
  <c r="G45" i="22"/>
  <c r="B45" i="22"/>
  <c r="E45" i="22" s="1"/>
  <c r="F44" i="22"/>
  <c r="D44" i="22"/>
  <c r="B43" i="22"/>
  <c r="E42" i="22"/>
  <c r="B42" i="22"/>
  <c r="G42" i="22" s="1"/>
  <c r="B41" i="22"/>
  <c r="G41" i="22" s="1"/>
  <c r="B40" i="22"/>
  <c r="G40" i="22" s="1"/>
  <c r="F39" i="22"/>
  <c r="D39" i="22"/>
  <c r="G38" i="22"/>
  <c r="B38" i="22"/>
  <c r="E38" i="22" s="1"/>
  <c r="B37" i="22"/>
  <c r="G37" i="22" s="1"/>
  <c r="B36" i="22"/>
  <c r="G36" i="22" s="1"/>
  <c r="F35" i="22"/>
  <c r="D35" i="22"/>
  <c r="D34" i="22" s="1"/>
  <c r="B33" i="22"/>
  <c r="B32" i="22" s="1"/>
  <c r="F32" i="22"/>
  <c r="D32" i="22"/>
  <c r="B31" i="22"/>
  <c r="E31" i="22" s="1"/>
  <c r="B30" i="22"/>
  <c r="G30" i="22" s="1"/>
  <c r="B29" i="22"/>
  <c r="G29" i="22" s="1"/>
  <c r="F28" i="22"/>
  <c r="D28" i="22"/>
  <c r="B27" i="22"/>
  <c r="G27" i="22" s="1"/>
  <c r="F26" i="22"/>
  <c r="D26" i="22"/>
  <c r="B25" i="22"/>
  <c r="G25" i="22" s="1"/>
  <c r="G24" i="22"/>
  <c r="B24" i="22"/>
  <c r="E24" i="22" s="1"/>
  <c r="G23" i="22"/>
  <c r="E23" i="22"/>
  <c r="B23" i="22"/>
  <c r="B22" i="22"/>
  <c r="G22" i="22" s="1"/>
  <c r="G21" i="22"/>
  <c r="B21" i="22"/>
  <c r="E21" i="22" s="1"/>
  <c r="E20" i="22"/>
  <c r="B20" i="22"/>
  <c r="G20" i="22" s="1"/>
  <c r="B19" i="22"/>
  <c r="G19" i="22" s="1"/>
  <c r="F18" i="22"/>
  <c r="D18" i="22"/>
  <c r="G17" i="22"/>
  <c r="E17" i="22"/>
  <c r="B17" i="22"/>
  <c r="B16" i="22"/>
  <c r="G16" i="22" s="1"/>
  <c r="B15" i="22"/>
  <c r="G15" i="22" s="1"/>
  <c r="B14" i="22"/>
  <c r="E14" i="22" s="1"/>
  <c r="E13" i="22"/>
  <c r="B13" i="22"/>
  <c r="G13" i="22" s="1"/>
  <c r="F12" i="22"/>
  <c r="D12" i="22"/>
  <c r="B11" i="22"/>
  <c r="G11" i="22" s="1"/>
  <c r="F10" i="22"/>
  <c r="D10" i="22"/>
  <c r="G9" i="22"/>
  <c r="E9" i="22"/>
  <c r="B9" i="22"/>
  <c r="B8" i="22"/>
  <c r="B7" i="22" s="1"/>
  <c r="F7" i="22"/>
  <c r="F6" i="22" s="1"/>
  <c r="D7" i="22"/>
  <c r="B11" i="21"/>
  <c r="B13" i="21"/>
  <c r="B14" i="21"/>
  <c r="B15" i="21"/>
  <c r="B16" i="21"/>
  <c r="B29" i="21"/>
  <c r="B30" i="21"/>
  <c r="B31" i="21"/>
  <c r="B38" i="21"/>
  <c r="B37" i="21"/>
  <c r="B36" i="21"/>
  <c r="B51" i="21"/>
  <c r="B49" i="21"/>
  <c r="B48" i="21"/>
  <c r="B60" i="21"/>
  <c r="B58" i="21"/>
  <c r="B84" i="21"/>
  <c r="G84" i="21" s="1"/>
  <c r="B85" i="21"/>
  <c r="C85" i="21" s="1"/>
  <c r="B83" i="21"/>
  <c r="B81" i="21"/>
  <c r="B80" i="21"/>
  <c r="C80" i="21" s="1"/>
  <c r="B79" i="21"/>
  <c r="E79" i="21" s="1"/>
  <c r="B78" i="21"/>
  <c r="G78" i="21" s="1"/>
  <c r="B77" i="21"/>
  <c r="G77" i="21" s="1"/>
  <c r="B76" i="21"/>
  <c r="C76" i="21" s="1"/>
  <c r="C81" i="21"/>
  <c r="B75" i="21"/>
  <c r="G75" i="21" s="1"/>
  <c r="B73" i="21"/>
  <c r="G73" i="21" s="1"/>
  <c r="B72" i="21"/>
  <c r="B71" i="21"/>
  <c r="C71" i="21" s="1"/>
  <c r="B70" i="21"/>
  <c r="C70" i="21" s="1"/>
  <c r="E72" i="21"/>
  <c r="B69" i="21"/>
  <c r="G69" i="21" s="1"/>
  <c r="B67" i="21"/>
  <c r="B66" i="21"/>
  <c r="B65" i="21"/>
  <c r="G65" i="21" s="1"/>
  <c r="B64" i="21"/>
  <c r="B63" i="21"/>
  <c r="G63" i="21" s="1"/>
  <c r="G85" i="21"/>
  <c r="G83" i="21"/>
  <c r="E83" i="21"/>
  <c r="C83" i="21"/>
  <c r="F82" i="21"/>
  <c r="D82" i="21"/>
  <c r="G81" i="21"/>
  <c r="G79" i="21"/>
  <c r="C79" i="21"/>
  <c r="G76" i="21"/>
  <c r="E75" i="21"/>
  <c r="C75" i="21"/>
  <c r="F74" i="21"/>
  <c r="D74" i="21"/>
  <c r="C72" i="21"/>
  <c r="G70" i="21"/>
  <c r="F68" i="21"/>
  <c r="D68" i="21"/>
  <c r="G67" i="21"/>
  <c r="E67" i="21"/>
  <c r="C67" i="21"/>
  <c r="G66" i="21"/>
  <c r="E66" i="21"/>
  <c r="C66" i="21"/>
  <c r="C65" i="21"/>
  <c r="G64" i="21"/>
  <c r="E64" i="21"/>
  <c r="C64" i="21"/>
  <c r="F62" i="21"/>
  <c r="F61" i="21" s="1"/>
  <c r="D62" i="21"/>
  <c r="B62" i="21"/>
  <c r="E27" i="22" l="1"/>
  <c r="E30" i="22"/>
  <c r="G51" i="22"/>
  <c r="G65" i="22"/>
  <c r="E7" i="22"/>
  <c r="B26" i="22"/>
  <c r="G26" i="22" s="1"/>
  <c r="G48" i="22"/>
  <c r="E52" i="22"/>
  <c r="D61" i="22"/>
  <c r="E80" i="22"/>
  <c r="D6" i="22"/>
  <c r="D5" i="22" s="1"/>
  <c r="G31" i="22"/>
  <c r="G52" i="22"/>
  <c r="E67" i="22"/>
  <c r="E71" i="22"/>
  <c r="G81" i="22"/>
  <c r="B12" i="22"/>
  <c r="G12" i="22" s="1"/>
  <c r="G14" i="22"/>
  <c r="E50" i="22"/>
  <c r="E64" i="22"/>
  <c r="G75" i="22"/>
  <c r="G78" i="22"/>
  <c r="E32" i="22"/>
  <c r="G32" i="22"/>
  <c r="G55" i="22"/>
  <c r="G7" i="22"/>
  <c r="E82" i="22"/>
  <c r="G82" i="22"/>
  <c r="E8" i="22"/>
  <c r="B10" i="22"/>
  <c r="E16" i="22"/>
  <c r="B18" i="22"/>
  <c r="E18" i="22" s="1"/>
  <c r="E26" i="22"/>
  <c r="B28" i="22"/>
  <c r="G28" i="22" s="1"/>
  <c r="E33" i="22"/>
  <c r="F34" i="22"/>
  <c r="E37" i="22"/>
  <c r="B39" i="22"/>
  <c r="E39" i="22" s="1"/>
  <c r="E43" i="22"/>
  <c r="E53" i="22"/>
  <c r="B55" i="22"/>
  <c r="E55" i="22" s="1"/>
  <c r="B62" i="22"/>
  <c r="E70" i="22"/>
  <c r="E73" i="22"/>
  <c r="E83" i="22"/>
  <c r="G8" i="22"/>
  <c r="E11" i="22"/>
  <c r="E15" i="22"/>
  <c r="E19" i="22"/>
  <c r="E22" i="22"/>
  <c r="E25" i="22"/>
  <c r="E29" i="22"/>
  <c r="G33" i="22"/>
  <c r="B35" i="22"/>
  <c r="G35" i="22" s="1"/>
  <c r="E40" i="22"/>
  <c r="G43" i="22"/>
  <c r="E46" i="22"/>
  <c r="E49" i="22"/>
  <c r="G53" i="22"/>
  <c r="E56" i="22"/>
  <c r="E59" i="22"/>
  <c r="E63" i="22"/>
  <c r="E66" i="22"/>
  <c r="B68" i="22"/>
  <c r="E68" i="22" s="1"/>
  <c r="E76" i="22"/>
  <c r="E79" i="22"/>
  <c r="G83" i="22"/>
  <c r="E74" i="22"/>
  <c r="E36" i="22"/>
  <c r="B44" i="22"/>
  <c r="E44" i="22" s="1"/>
  <c r="E69" i="22"/>
  <c r="E72" i="22"/>
  <c r="B74" i="22"/>
  <c r="G74" i="22" s="1"/>
  <c r="E85" i="22"/>
  <c r="F61" i="22"/>
  <c r="C73" i="21"/>
  <c r="E73" i="21"/>
  <c r="B82" i="21"/>
  <c r="E82" i="21" s="1"/>
  <c r="E78" i="21"/>
  <c r="C69" i="21"/>
  <c r="C63" i="21"/>
  <c r="E63" i="21"/>
  <c r="E77" i="21"/>
  <c r="E69" i="21"/>
  <c r="C84" i="21"/>
  <c r="E65" i="21"/>
  <c r="E84" i="21"/>
  <c r="E70" i="21"/>
  <c r="E85" i="21"/>
  <c r="C82" i="21"/>
  <c r="E76" i="21"/>
  <c r="G80" i="21"/>
  <c r="E80" i="21"/>
  <c r="E81" i="21"/>
  <c r="C77" i="21"/>
  <c r="B74" i="21"/>
  <c r="E74" i="21" s="1"/>
  <c r="C78" i="21"/>
  <c r="B68" i="21"/>
  <c r="G68" i="21" s="1"/>
  <c r="G71" i="21"/>
  <c r="E71" i="21"/>
  <c r="G72" i="21"/>
  <c r="C62" i="21"/>
  <c r="G62" i="21"/>
  <c r="E62" i="21"/>
  <c r="D61" i="21"/>
  <c r="E12" i="22" l="1"/>
  <c r="E28" i="22"/>
  <c r="F5" i="22"/>
  <c r="E10" i="22"/>
  <c r="B34" i="22"/>
  <c r="E34" i="22" s="1"/>
  <c r="E35" i="22"/>
  <c r="E62" i="22"/>
  <c r="B61" i="22"/>
  <c r="E61" i="22" s="1"/>
  <c r="G68" i="22"/>
  <c r="G62" i="22"/>
  <c r="G10" i="22"/>
  <c r="G18" i="22"/>
  <c r="G44" i="22"/>
  <c r="B6" i="22"/>
  <c r="G39" i="22"/>
  <c r="G82" i="21"/>
  <c r="B61" i="21"/>
  <c r="C61" i="21" s="1"/>
  <c r="C74" i="21"/>
  <c r="G74" i="21"/>
  <c r="E68" i="21"/>
  <c r="C68" i="21"/>
  <c r="G60" i="21"/>
  <c r="E60" i="21"/>
  <c r="C60" i="21"/>
  <c r="F59" i="21"/>
  <c r="D59" i="21"/>
  <c r="D55" i="21" s="1"/>
  <c r="G58" i="21"/>
  <c r="E58" i="21"/>
  <c r="C58" i="21"/>
  <c r="B57" i="21"/>
  <c r="G57" i="21" s="1"/>
  <c r="B56" i="21"/>
  <c r="G56" i="21" s="1"/>
  <c r="F55" i="21"/>
  <c r="B54" i="21"/>
  <c r="E54" i="21" s="1"/>
  <c r="B53" i="21"/>
  <c r="E53" i="21" s="1"/>
  <c r="F52" i="21"/>
  <c r="D52" i="21"/>
  <c r="G51" i="21"/>
  <c r="E51" i="21"/>
  <c r="C51" i="21"/>
  <c r="B50" i="21"/>
  <c r="G50" i="21" s="1"/>
  <c r="G49" i="21"/>
  <c r="E49" i="21"/>
  <c r="C49" i="21"/>
  <c r="G48" i="21"/>
  <c r="E48" i="21"/>
  <c r="C48" i="21"/>
  <c r="G47" i="21"/>
  <c r="B47" i="21"/>
  <c r="E47" i="21" s="1"/>
  <c r="B46" i="21"/>
  <c r="E46" i="21" s="1"/>
  <c r="B45" i="21"/>
  <c r="E45" i="21" s="1"/>
  <c r="F44" i="21"/>
  <c r="D44" i="21"/>
  <c r="B43" i="21"/>
  <c r="G43" i="21" s="1"/>
  <c r="B42" i="21"/>
  <c r="G42" i="21" s="1"/>
  <c r="B41" i="21"/>
  <c r="G41" i="21" s="1"/>
  <c r="B40" i="21"/>
  <c r="G40" i="21" s="1"/>
  <c r="F39" i="21"/>
  <c r="D39" i="21"/>
  <c r="G36" i="21"/>
  <c r="E36" i="21"/>
  <c r="C36" i="21"/>
  <c r="D35" i="21"/>
  <c r="G61" i="22" l="1"/>
  <c r="G5" i="22"/>
  <c r="B5" i="22"/>
  <c r="G6" i="22"/>
  <c r="E6" i="22"/>
  <c r="G34" i="22"/>
  <c r="E61" i="21"/>
  <c r="B44" i="21"/>
  <c r="E44" i="21" s="1"/>
  <c r="C40" i="21"/>
  <c r="G45" i="21"/>
  <c r="C41" i="21"/>
  <c r="C46" i="21"/>
  <c r="C56" i="21"/>
  <c r="C45" i="21"/>
  <c r="C42" i="21"/>
  <c r="E56" i="21"/>
  <c r="G46" i="21"/>
  <c r="C50" i="21"/>
  <c r="C43" i="21"/>
  <c r="C57" i="21"/>
  <c r="C47" i="21"/>
  <c r="E57" i="21"/>
  <c r="G44" i="21"/>
  <c r="G61" i="21"/>
  <c r="D34" i="21"/>
  <c r="G54" i="21"/>
  <c r="B39" i="21"/>
  <c r="E40" i="21"/>
  <c r="E41" i="21"/>
  <c r="E42" i="21"/>
  <c r="E43" i="21"/>
  <c r="E50" i="21"/>
  <c r="C53" i="21"/>
  <c r="C54" i="21"/>
  <c r="B59" i="21"/>
  <c r="G53" i="21"/>
  <c r="B52" i="21"/>
  <c r="C54" i="22" l="1"/>
  <c r="C67" i="22"/>
  <c r="C13" i="22"/>
  <c r="C81" i="22"/>
  <c r="C78" i="22"/>
  <c r="C75" i="22"/>
  <c r="C31" i="22"/>
  <c r="C24" i="22"/>
  <c r="C21" i="22"/>
  <c r="C14" i="22"/>
  <c r="C64" i="22"/>
  <c r="C60" i="22"/>
  <c r="C57" i="22"/>
  <c r="C50" i="22"/>
  <c r="C47" i="22"/>
  <c r="C41" i="22"/>
  <c r="C23" i="22"/>
  <c r="C20" i="22"/>
  <c r="C30" i="22"/>
  <c r="C80" i="22"/>
  <c r="C77" i="22"/>
  <c r="C32" i="22"/>
  <c r="C9" i="22"/>
  <c r="C53" i="22"/>
  <c r="C15" i="22"/>
  <c r="C42" i="22"/>
  <c r="C65" i="22"/>
  <c r="C27" i="22"/>
  <c r="C26" i="22" s="1"/>
  <c r="C8" i="22"/>
  <c r="C70" i="22"/>
  <c r="C40" i="22"/>
  <c r="C56" i="22"/>
  <c r="C71" i="22"/>
  <c r="C84" i="22"/>
  <c r="C12" i="22"/>
  <c r="C73" i="22"/>
  <c r="C29" i="22"/>
  <c r="C28" i="22" s="1"/>
  <c r="C59" i="22"/>
  <c r="C76" i="22"/>
  <c r="C45" i="22"/>
  <c r="C38" i="22"/>
  <c r="C16" i="22"/>
  <c r="C19" i="22"/>
  <c r="C46" i="22"/>
  <c r="C79" i="22"/>
  <c r="C85" i="22"/>
  <c r="C48" i="22"/>
  <c r="C17" i="22"/>
  <c r="C33" i="22"/>
  <c r="C22" i="22"/>
  <c r="C49" i="22"/>
  <c r="C63" i="22"/>
  <c r="C36" i="22"/>
  <c r="C69" i="22"/>
  <c r="C51" i="22"/>
  <c r="C7" i="22"/>
  <c r="C43" i="22"/>
  <c r="C37" i="22"/>
  <c r="C11" i="22"/>
  <c r="C25" i="22"/>
  <c r="C66" i="22"/>
  <c r="C72" i="22"/>
  <c r="C83" i="22"/>
  <c r="C58" i="22"/>
  <c r="C10" i="22"/>
  <c r="E5" i="22"/>
  <c r="C44" i="21"/>
  <c r="C52" i="21"/>
  <c r="G52" i="21"/>
  <c r="G59" i="21"/>
  <c r="C59" i="21"/>
  <c r="E59" i="21"/>
  <c r="B55" i="21"/>
  <c r="G39" i="21"/>
  <c r="C39" i="21"/>
  <c r="E39" i="21"/>
  <c r="E52" i="21"/>
  <c r="C55" i="22" l="1"/>
  <c r="C68" i="22"/>
  <c r="C35" i="22"/>
  <c r="C18" i="22"/>
  <c r="C6" i="22" s="1"/>
  <c r="C39" i="22"/>
  <c r="C52" i="22"/>
  <c r="C74" i="22"/>
  <c r="C62" i="22"/>
  <c r="C44" i="22"/>
  <c r="C82" i="22"/>
  <c r="C55" i="21"/>
  <c r="E55" i="21"/>
  <c r="G55" i="21"/>
  <c r="C61" i="22" l="1"/>
  <c r="C34" i="22"/>
  <c r="B33" i="21"/>
  <c r="G33" i="21" s="1"/>
  <c r="F32" i="21"/>
  <c r="D32" i="21"/>
  <c r="G31" i="21"/>
  <c r="E31" i="21"/>
  <c r="C31" i="21"/>
  <c r="G30" i="21"/>
  <c r="E30" i="21"/>
  <c r="C30" i="21"/>
  <c r="G29" i="21"/>
  <c r="E29" i="21"/>
  <c r="C29" i="21"/>
  <c r="F28" i="21"/>
  <c r="D28" i="21"/>
  <c r="B28" i="21"/>
  <c r="B27" i="21"/>
  <c r="B26" i="21" s="1"/>
  <c r="F26" i="21"/>
  <c r="D26" i="21"/>
  <c r="B25" i="21"/>
  <c r="E25" i="21" s="1"/>
  <c r="B24" i="21"/>
  <c r="E24" i="21" s="1"/>
  <c r="B23" i="21"/>
  <c r="E23" i="21" s="1"/>
  <c r="C22" i="21"/>
  <c r="B22" i="21"/>
  <c r="G22" i="21" s="1"/>
  <c r="B21" i="21"/>
  <c r="E21" i="21" s="1"/>
  <c r="B20" i="21"/>
  <c r="E20" i="21" s="1"/>
  <c r="B19" i="21"/>
  <c r="E19" i="21" s="1"/>
  <c r="F18" i="21"/>
  <c r="D18" i="21"/>
  <c r="B17" i="21"/>
  <c r="G17" i="21" s="1"/>
  <c r="G16" i="21"/>
  <c r="E16" i="21"/>
  <c r="C16" i="21"/>
  <c r="G15" i="21"/>
  <c r="E15" i="21"/>
  <c r="C15" i="21"/>
  <c r="G14" i="21"/>
  <c r="E14" i="21"/>
  <c r="C14" i="21"/>
  <c r="F12" i="21"/>
  <c r="D12" i="21"/>
  <c r="B12" i="21"/>
  <c r="C12" i="21" s="1"/>
  <c r="G11" i="21"/>
  <c r="E11" i="21"/>
  <c r="C11" i="21"/>
  <c r="F10" i="21"/>
  <c r="D10" i="21"/>
  <c r="B10" i="21"/>
  <c r="G10" i="21" s="1"/>
  <c r="F9" i="21"/>
  <c r="B9" i="21" s="1"/>
  <c r="D9" i="21"/>
  <c r="F8" i="21"/>
  <c r="D8" i="21"/>
  <c r="C5" i="22" l="1"/>
  <c r="C27" i="21"/>
  <c r="C17" i="21"/>
  <c r="E27" i="21"/>
  <c r="E17" i="21"/>
  <c r="C20" i="21"/>
  <c r="G27" i="21"/>
  <c r="F7" i="21"/>
  <c r="F6" i="21" s="1"/>
  <c r="G28" i="21"/>
  <c r="E26" i="21"/>
  <c r="C26" i="21"/>
  <c r="G26" i="21"/>
  <c r="C10" i="21"/>
  <c r="C24" i="21"/>
  <c r="E10" i="21"/>
  <c r="C28" i="21"/>
  <c r="B32" i="21"/>
  <c r="C32" i="21" s="1"/>
  <c r="C19" i="21"/>
  <c r="C25" i="21"/>
  <c r="C23" i="21"/>
  <c r="C33" i="21"/>
  <c r="B8" i="21"/>
  <c r="E8" i="21" s="1"/>
  <c r="C21" i="21"/>
  <c r="E33" i="21"/>
  <c r="G12" i="21"/>
  <c r="E12" i="21"/>
  <c r="E28" i="21"/>
  <c r="G9" i="21"/>
  <c r="E9" i="21"/>
  <c r="C9" i="21"/>
  <c r="C8" i="21"/>
  <c r="G19" i="21"/>
  <c r="G20" i="21"/>
  <c r="G21" i="21"/>
  <c r="G23" i="21"/>
  <c r="G24" i="21"/>
  <c r="G25" i="21"/>
  <c r="D7" i="21"/>
  <c r="B18" i="21"/>
  <c r="E22" i="21"/>
  <c r="B7" i="21" l="1"/>
  <c r="G32" i="21"/>
  <c r="G8" i="21"/>
  <c r="E32" i="21"/>
  <c r="E7" i="21"/>
  <c r="D6" i="21"/>
  <c r="G18" i="21"/>
  <c r="E18" i="21"/>
  <c r="C18" i="21"/>
  <c r="G7" i="21"/>
  <c r="C7" i="21"/>
  <c r="B6" i="21"/>
  <c r="E6" i="21" l="1"/>
  <c r="C6" i="21"/>
  <c r="G6" i="21"/>
  <c r="D5" i="21" l="1"/>
  <c r="G85" i="20" l="1"/>
  <c r="E85" i="20"/>
  <c r="C85" i="20"/>
  <c r="B84" i="20"/>
  <c r="G84" i="20" s="1"/>
  <c r="G83" i="20"/>
  <c r="E83" i="20"/>
  <c r="C83" i="20"/>
  <c r="F82" i="20"/>
  <c r="D82" i="20"/>
  <c r="G81" i="20"/>
  <c r="E81" i="20"/>
  <c r="C81" i="20"/>
  <c r="G80" i="20"/>
  <c r="E80" i="20"/>
  <c r="C80" i="20"/>
  <c r="G79" i="20"/>
  <c r="E79" i="20"/>
  <c r="C79" i="20"/>
  <c r="G78" i="20"/>
  <c r="E78" i="20"/>
  <c r="C78" i="20"/>
  <c r="G77" i="20"/>
  <c r="E77" i="20"/>
  <c r="C77" i="20"/>
  <c r="G76" i="20"/>
  <c r="E76" i="20"/>
  <c r="C76" i="20"/>
  <c r="G75" i="20"/>
  <c r="E75" i="20"/>
  <c r="C75" i="20"/>
  <c r="F74" i="20"/>
  <c r="D74" i="20"/>
  <c r="B74" i="20"/>
  <c r="E74" i="20" s="1"/>
  <c r="B73" i="20"/>
  <c r="G73" i="20" s="1"/>
  <c r="G72" i="20"/>
  <c r="E72" i="20"/>
  <c r="C72" i="20"/>
  <c r="C71" i="20"/>
  <c r="G70" i="20"/>
  <c r="E70" i="20"/>
  <c r="C70" i="20"/>
  <c r="G69" i="20"/>
  <c r="E69" i="20"/>
  <c r="C69" i="20"/>
  <c r="F68" i="20"/>
  <c r="D68" i="20"/>
  <c r="B68" i="20"/>
  <c r="E68" i="20" s="1"/>
  <c r="G67" i="20"/>
  <c r="E67" i="20"/>
  <c r="C67" i="20"/>
  <c r="G66" i="20"/>
  <c r="E66" i="20"/>
  <c r="C66" i="20"/>
  <c r="G65" i="20"/>
  <c r="E65" i="20"/>
  <c r="C65" i="20"/>
  <c r="G64" i="20"/>
  <c r="E64" i="20"/>
  <c r="C64" i="20"/>
  <c r="G63" i="20"/>
  <c r="E63" i="20"/>
  <c r="C63" i="20"/>
  <c r="F62" i="20"/>
  <c r="D62" i="20"/>
  <c r="B62" i="20"/>
  <c r="G62" i="20" s="1"/>
  <c r="C61" i="20"/>
  <c r="G60" i="20"/>
  <c r="E60" i="20"/>
  <c r="C60" i="20"/>
  <c r="F59" i="20"/>
  <c r="D59" i="20"/>
  <c r="B59" i="20" s="1"/>
  <c r="C59" i="20" s="1"/>
  <c r="C58" i="20"/>
  <c r="B57" i="20"/>
  <c r="G57" i="20" s="1"/>
  <c r="B56" i="20"/>
  <c r="G56" i="20" s="1"/>
  <c r="G54" i="20"/>
  <c r="E54" i="20"/>
  <c r="C54" i="20"/>
  <c r="G53" i="20"/>
  <c r="E53" i="20"/>
  <c r="C53" i="20"/>
  <c r="F52" i="20"/>
  <c r="G52" i="20" s="1"/>
  <c r="D52" i="20"/>
  <c r="B52" i="20"/>
  <c r="C52" i="20" s="1"/>
  <c r="C51" i="20"/>
  <c r="G50" i="20"/>
  <c r="E50" i="20"/>
  <c r="C50" i="20"/>
  <c r="G49" i="20"/>
  <c r="E49" i="20"/>
  <c r="C49" i="20"/>
  <c r="C48" i="20"/>
  <c r="G47" i="20"/>
  <c r="E47" i="20"/>
  <c r="C47" i="20"/>
  <c r="C46" i="20"/>
  <c r="C45" i="20"/>
  <c r="F44" i="20"/>
  <c r="D44" i="20"/>
  <c r="B44" i="20"/>
  <c r="C44" i="20" s="1"/>
  <c r="G43" i="20"/>
  <c r="E43" i="20"/>
  <c r="C43" i="20"/>
  <c r="B42" i="20"/>
  <c r="G42" i="20" s="1"/>
  <c r="G41" i="20"/>
  <c r="E41" i="20"/>
  <c r="C41" i="20"/>
  <c r="B40" i="20"/>
  <c r="E40" i="20" s="1"/>
  <c r="F39" i="20"/>
  <c r="D39" i="20"/>
  <c r="G38" i="20"/>
  <c r="E38" i="20"/>
  <c r="C38" i="20"/>
  <c r="G37" i="20"/>
  <c r="E37" i="20"/>
  <c r="C37" i="20"/>
  <c r="G36" i="20"/>
  <c r="E36" i="20"/>
  <c r="C36" i="20"/>
  <c r="F35" i="20"/>
  <c r="D35" i="20"/>
  <c r="B35" i="20"/>
  <c r="C34" i="20"/>
  <c r="B33" i="20"/>
  <c r="G33" i="20" s="1"/>
  <c r="F32" i="20"/>
  <c r="D32" i="20"/>
  <c r="C31" i="20"/>
  <c r="C30" i="20"/>
  <c r="C29" i="20"/>
  <c r="F28" i="20"/>
  <c r="D28" i="20"/>
  <c r="B28" i="20"/>
  <c r="B27" i="20"/>
  <c r="G27" i="20" s="1"/>
  <c r="F26" i="20"/>
  <c r="D26" i="20"/>
  <c r="G25" i="20"/>
  <c r="E25" i="20"/>
  <c r="C25" i="20"/>
  <c r="C24" i="20"/>
  <c r="C23" i="20"/>
  <c r="B22" i="20"/>
  <c r="E22" i="20" s="1"/>
  <c r="C21" i="20"/>
  <c r="G20" i="20"/>
  <c r="E20" i="20"/>
  <c r="C20" i="20"/>
  <c r="B19" i="20"/>
  <c r="E19" i="20" s="1"/>
  <c r="F18" i="20"/>
  <c r="D18" i="20"/>
  <c r="B17" i="20"/>
  <c r="G17" i="20" s="1"/>
  <c r="B16" i="20"/>
  <c r="G16" i="20" s="1"/>
  <c r="B15" i="20"/>
  <c r="G15" i="20" s="1"/>
  <c r="B14" i="20"/>
  <c r="G14" i="20" s="1"/>
  <c r="C13" i="20"/>
  <c r="F12" i="20"/>
  <c r="D12" i="20"/>
  <c r="B11" i="20"/>
  <c r="G11" i="20" s="1"/>
  <c r="F10" i="20"/>
  <c r="D10" i="20"/>
  <c r="G9" i="20"/>
  <c r="E9" i="20"/>
  <c r="C9" i="20"/>
  <c r="B9" i="20"/>
  <c r="B8" i="20"/>
  <c r="F7" i="20"/>
  <c r="D7" i="20"/>
  <c r="C84" i="20" l="1"/>
  <c r="E35" i="20"/>
  <c r="B7" i="20"/>
  <c r="C7" i="20" s="1"/>
  <c r="E28" i="20"/>
  <c r="E33" i="20"/>
  <c r="C62" i="20"/>
  <c r="C33" i="20"/>
  <c r="G44" i="20"/>
  <c r="D6" i="20"/>
  <c r="D5" i="20" s="1"/>
  <c r="C14" i="20"/>
  <c r="E14" i="20"/>
  <c r="E52" i="20"/>
  <c r="C11" i="20"/>
  <c r="E16" i="20"/>
  <c r="G68" i="20"/>
  <c r="C17" i="20"/>
  <c r="B32" i="20"/>
  <c r="G32" i="20" s="1"/>
  <c r="D55" i="20"/>
  <c r="G74" i="20"/>
  <c r="C15" i="20"/>
  <c r="C8" i="20"/>
  <c r="E44" i="20"/>
  <c r="G8" i="20"/>
  <c r="G40" i="20"/>
  <c r="E17" i="20"/>
  <c r="F6" i="20"/>
  <c r="F5" i="20" s="1"/>
  <c r="E15" i="20"/>
  <c r="G59" i="20"/>
  <c r="G28" i="20"/>
  <c r="C16" i="20"/>
  <c r="E8" i="20"/>
  <c r="G35" i="20"/>
  <c r="E62" i="20"/>
  <c r="E59" i="20"/>
  <c r="G7" i="20"/>
  <c r="B12" i="20"/>
  <c r="G22" i="20"/>
  <c r="E7" i="20"/>
  <c r="B10" i="20"/>
  <c r="E11" i="20"/>
  <c r="C19" i="20"/>
  <c r="C22" i="20"/>
  <c r="B26" i="20"/>
  <c r="E27" i="20"/>
  <c r="C40" i="20"/>
  <c r="E42" i="20"/>
  <c r="B55" i="20"/>
  <c r="C55" i="20" s="1"/>
  <c r="F55" i="20"/>
  <c r="E56" i="20"/>
  <c r="E57" i="20"/>
  <c r="E73" i="20"/>
  <c r="E84" i="20"/>
  <c r="C27" i="20"/>
  <c r="C28" i="20"/>
  <c r="C35" i="20"/>
  <c r="C42" i="20"/>
  <c r="C56" i="20"/>
  <c r="C57" i="20"/>
  <c r="C68" i="20"/>
  <c r="C73" i="20"/>
  <c r="C74" i="20"/>
  <c r="G19" i="20"/>
  <c r="B18" i="20"/>
  <c r="B39" i="20"/>
  <c r="E39" i="20" s="1"/>
  <c r="B82" i="20"/>
  <c r="C13" i="19"/>
  <c r="C36" i="19"/>
  <c r="C37" i="19"/>
  <c r="C38" i="19"/>
  <c r="C42" i="19"/>
  <c r="C43" i="19"/>
  <c r="C45" i="19"/>
  <c r="C46" i="19"/>
  <c r="C47" i="19"/>
  <c r="C49" i="19"/>
  <c r="C50" i="19"/>
  <c r="C51" i="19"/>
  <c r="C53" i="19"/>
  <c r="C54" i="19"/>
  <c r="C56" i="19"/>
  <c r="C57" i="19"/>
  <c r="C58" i="19"/>
  <c r="C59" i="19"/>
  <c r="C60" i="19"/>
  <c r="C65" i="19"/>
  <c r="C66" i="19"/>
  <c r="C67" i="19"/>
  <c r="C69" i="19"/>
  <c r="C70" i="19"/>
  <c r="C71" i="19"/>
  <c r="C72" i="19"/>
  <c r="C73" i="19"/>
  <c r="C75" i="19"/>
  <c r="C76" i="19"/>
  <c r="C77" i="19"/>
  <c r="C78" i="19"/>
  <c r="C79" i="19"/>
  <c r="C80" i="19"/>
  <c r="C81" i="19"/>
  <c r="C83" i="19"/>
  <c r="C84" i="19"/>
  <c r="C85" i="19"/>
  <c r="G77" i="19"/>
  <c r="G85" i="19"/>
  <c r="G84" i="19"/>
  <c r="G81" i="19"/>
  <c r="G79" i="19"/>
  <c r="B48" i="19"/>
  <c r="E48" i="19" s="1"/>
  <c r="B41" i="19"/>
  <c r="E41" i="19" s="1"/>
  <c r="B25" i="19"/>
  <c r="C25" i="19" s="1"/>
  <c r="B24" i="19"/>
  <c r="C24" i="19" s="1"/>
  <c r="B23" i="19"/>
  <c r="C23" i="19" s="1"/>
  <c r="B22" i="19"/>
  <c r="C22" i="19" s="1"/>
  <c r="B21" i="19"/>
  <c r="C21" i="19" s="1"/>
  <c r="B20" i="19"/>
  <c r="C20" i="19" s="1"/>
  <c r="B19" i="19"/>
  <c r="C19" i="19" s="1"/>
  <c r="E49" i="19"/>
  <c r="E50" i="19"/>
  <c r="E65" i="19"/>
  <c r="E66" i="19"/>
  <c r="E67" i="19"/>
  <c r="E69" i="19"/>
  <c r="E70" i="19"/>
  <c r="E71" i="19"/>
  <c r="E72" i="19"/>
  <c r="E73" i="19"/>
  <c r="E75" i="19"/>
  <c r="E76" i="19"/>
  <c r="E77" i="19"/>
  <c r="E78" i="19"/>
  <c r="E79" i="19"/>
  <c r="E80" i="19"/>
  <c r="E81" i="19"/>
  <c r="E83" i="19"/>
  <c r="E84" i="19"/>
  <c r="E85" i="19"/>
  <c r="F82" i="19"/>
  <c r="D82" i="19"/>
  <c r="E82" i="19" s="1"/>
  <c r="B82" i="19"/>
  <c r="G82" i="19" s="1"/>
  <c r="F74" i="19"/>
  <c r="D74" i="19"/>
  <c r="B74" i="19"/>
  <c r="F68" i="19"/>
  <c r="D68" i="19"/>
  <c r="B68" i="19"/>
  <c r="C68" i="19" s="1"/>
  <c r="B64" i="19"/>
  <c r="E64" i="19" s="1"/>
  <c r="B63" i="19"/>
  <c r="G63" i="19" s="1"/>
  <c r="F62" i="19"/>
  <c r="D62" i="19"/>
  <c r="E63" i="19" l="1"/>
  <c r="D61" i="19"/>
  <c r="C63" i="19"/>
  <c r="G48" i="19"/>
  <c r="E55" i="20"/>
  <c r="E68" i="19"/>
  <c r="E12" i="20"/>
  <c r="C12" i="20"/>
  <c r="G12" i="20"/>
  <c r="G68" i="19"/>
  <c r="B62" i="19"/>
  <c r="G62" i="19" s="1"/>
  <c r="C32" i="20"/>
  <c r="E32" i="20"/>
  <c r="C64" i="19"/>
  <c r="C41" i="19"/>
  <c r="G82" i="20"/>
  <c r="C82" i="20"/>
  <c r="C18" i="20"/>
  <c r="G18" i="20"/>
  <c r="G26" i="20"/>
  <c r="C26" i="20"/>
  <c r="C10" i="20"/>
  <c r="E10" i="20"/>
  <c r="G10" i="20"/>
  <c r="G39" i="20"/>
  <c r="C39" i="20"/>
  <c r="B6" i="20"/>
  <c r="E18" i="20"/>
  <c r="G55" i="20"/>
  <c r="E26" i="20"/>
  <c r="E82" i="20"/>
  <c r="G64" i="19"/>
  <c r="C82" i="19"/>
  <c r="F61" i="19"/>
  <c r="C62" i="19"/>
  <c r="C48" i="19"/>
  <c r="C74" i="19"/>
  <c r="E74" i="19"/>
  <c r="G74" i="19"/>
  <c r="B33" i="19"/>
  <c r="E33" i="19" s="1"/>
  <c r="F32" i="19"/>
  <c r="D32" i="19"/>
  <c r="B31" i="19"/>
  <c r="G31" i="19" s="1"/>
  <c r="B30" i="19"/>
  <c r="B29" i="19"/>
  <c r="F28" i="19"/>
  <c r="D28" i="19"/>
  <c r="B27" i="19"/>
  <c r="F26" i="19"/>
  <c r="D26" i="19"/>
  <c r="B26" i="19"/>
  <c r="C26" i="19" s="1"/>
  <c r="G25" i="19"/>
  <c r="E25" i="19"/>
  <c r="G24" i="19"/>
  <c r="E24" i="19"/>
  <c r="G23" i="19"/>
  <c r="E23" i="19"/>
  <c r="E21" i="19"/>
  <c r="G21" i="19"/>
  <c r="E20" i="19"/>
  <c r="G20" i="19"/>
  <c r="E19" i="19"/>
  <c r="G19" i="19"/>
  <c r="F18" i="19"/>
  <c r="D18" i="19"/>
  <c r="B17" i="19"/>
  <c r="C17" i="19" s="1"/>
  <c r="B16" i="19"/>
  <c r="B15" i="19"/>
  <c r="C15" i="19" s="1"/>
  <c r="B14" i="19"/>
  <c r="C14" i="19" s="1"/>
  <c r="G13" i="19"/>
  <c r="E13" i="19"/>
  <c r="F12" i="19"/>
  <c r="D12" i="19"/>
  <c r="B11" i="19"/>
  <c r="F10" i="19"/>
  <c r="D10" i="19"/>
  <c r="B9" i="19"/>
  <c r="G9" i="19" s="1"/>
  <c r="B8" i="19"/>
  <c r="F7" i="19"/>
  <c r="D7" i="19"/>
  <c r="B61" i="19" l="1"/>
  <c r="C61" i="19" s="1"/>
  <c r="E62" i="19"/>
  <c r="F6" i="19"/>
  <c r="E26" i="19"/>
  <c r="G61" i="19"/>
  <c r="E6" i="20"/>
  <c r="C6" i="20"/>
  <c r="B5" i="20"/>
  <c r="G6" i="20"/>
  <c r="E29" i="19"/>
  <c r="C29" i="19"/>
  <c r="E30" i="19"/>
  <c r="C30" i="19"/>
  <c r="G29" i="19"/>
  <c r="B7" i="19"/>
  <c r="C7" i="19" s="1"/>
  <c r="C8" i="19"/>
  <c r="G11" i="19"/>
  <c r="C11" i="19"/>
  <c r="E11" i="19"/>
  <c r="E61" i="19"/>
  <c r="B10" i="19"/>
  <c r="C10" i="19" s="1"/>
  <c r="G8" i="19"/>
  <c r="G15" i="19"/>
  <c r="G17" i="19"/>
  <c r="G30" i="19"/>
  <c r="E31" i="19"/>
  <c r="C31" i="19"/>
  <c r="E9" i="19"/>
  <c r="C9" i="19"/>
  <c r="G14" i="19"/>
  <c r="G26" i="19"/>
  <c r="G27" i="19"/>
  <c r="C27" i="19"/>
  <c r="E27" i="19"/>
  <c r="E16" i="19"/>
  <c r="C16" i="19"/>
  <c r="G16" i="19"/>
  <c r="G33" i="19"/>
  <c r="C33" i="19"/>
  <c r="B32" i="19"/>
  <c r="G32" i="19" s="1"/>
  <c r="D6" i="19"/>
  <c r="E8" i="19"/>
  <c r="E14" i="19"/>
  <c r="E15" i="19"/>
  <c r="E17" i="19"/>
  <c r="B12" i="19"/>
  <c r="C12" i="19" s="1"/>
  <c r="B28" i="19"/>
  <c r="C28" i="19" s="1"/>
  <c r="D55" i="19"/>
  <c r="F55" i="19"/>
  <c r="G55" i="19" s="1"/>
  <c r="B55" i="19"/>
  <c r="C55" i="19" s="1"/>
  <c r="D39" i="19"/>
  <c r="F39" i="19"/>
  <c r="D35" i="19"/>
  <c r="F35" i="19"/>
  <c r="B35" i="19"/>
  <c r="C35" i="19" s="1"/>
  <c r="D44" i="19"/>
  <c r="F44" i="19"/>
  <c r="B44" i="19"/>
  <c r="G38" i="19"/>
  <c r="E38" i="19"/>
  <c r="G37" i="19"/>
  <c r="E37" i="19"/>
  <c r="G36" i="19"/>
  <c r="E36" i="19"/>
  <c r="E55" i="19" l="1"/>
  <c r="E32" i="19"/>
  <c r="G10" i="19"/>
  <c r="E35" i="19"/>
  <c r="C5" i="20"/>
  <c r="E5" i="20"/>
  <c r="G5" i="20"/>
  <c r="E12" i="19"/>
  <c r="E7" i="19"/>
  <c r="G7" i="19"/>
  <c r="G35" i="19"/>
  <c r="E44" i="19"/>
  <c r="C44" i="19"/>
  <c r="E10" i="19"/>
  <c r="C32" i="19"/>
  <c r="G44" i="19"/>
  <c r="G12" i="19"/>
  <c r="G28" i="19"/>
  <c r="E28" i="19"/>
  <c r="G50" i="19"/>
  <c r="B40" i="19" l="1"/>
  <c r="C40" i="19" l="1"/>
  <c r="B39" i="19"/>
  <c r="E40" i="19"/>
  <c r="G40" i="19"/>
  <c r="F52" i="19"/>
  <c r="D52" i="19"/>
  <c r="B52" i="19"/>
  <c r="C52" i="19" s="1"/>
  <c r="G54" i="19"/>
  <c r="E54" i="19"/>
  <c r="G53" i="19"/>
  <c r="E53" i="19"/>
  <c r="G52" i="19" l="1"/>
  <c r="F34" i="19"/>
  <c r="E52" i="19"/>
  <c r="D34" i="19"/>
  <c r="D5" i="19" s="1"/>
  <c r="C39" i="19"/>
  <c r="E39" i="19"/>
  <c r="G39" i="19"/>
  <c r="B34" i="19"/>
  <c r="G60" i="19"/>
  <c r="E60" i="19"/>
  <c r="F5" i="19" l="1"/>
  <c r="G34" i="19"/>
  <c r="E34" i="19"/>
  <c r="C34" i="19"/>
  <c r="G41" i="19"/>
  <c r="E58" i="19" l="1"/>
  <c r="G58" i="19"/>
  <c r="G59" i="19" l="1"/>
  <c r="E59" i="19"/>
  <c r="G49" i="19" l="1"/>
  <c r="G42" i="19" l="1"/>
  <c r="E42" i="19"/>
  <c r="G26" i="18" l="1"/>
  <c r="G32" i="18"/>
  <c r="E26" i="18"/>
  <c r="E32" i="18"/>
  <c r="C26" i="18"/>
  <c r="C32" i="18"/>
  <c r="B85" i="18"/>
  <c r="E85" i="18" s="1"/>
  <c r="B84" i="18"/>
  <c r="E84" i="18" s="1"/>
  <c r="B83" i="18"/>
  <c r="G83" i="18" s="1"/>
  <c r="F82" i="18"/>
  <c r="D82" i="18"/>
  <c r="B81" i="18"/>
  <c r="E81" i="18" s="1"/>
  <c r="B80" i="18"/>
  <c r="E80" i="18" s="1"/>
  <c r="B79" i="18"/>
  <c r="G79" i="18" s="1"/>
  <c r="B78" i="18"/>
  <c r="E78" i="18" s="1"/>
  <c r="B77" i="18"/>
  <c r="E77" i="18" s="1"/>
  <c r="B76" i="18"/>
  <c r="E76" i="18" s="1"/>
  <c r="B75" i="18"/>
  <c r="G75" i="18" s="1"/>
  <c r="F74" i="18"/>
  <c r="D74" i="18"/>
  <c r="B73" i="18"/>
  <c r="E73" i="18" s="1"/>
  <c r="B72" i="18"/>
  <c r="E72" i="18" s="1"/>
  <c r="B71" i="18"/>
  <c r="G71" i="18" s="1"/>
  <c r="B70" i="18"/>
  <c r="G70" i="18" s="1"/>
  <c r="B69" i="18"/>
  <c r="E69" i="18" s="1"/>
  <c r="F68" i="18"/>
  <c r="D68" i="18"/>
  <c r="B67" i="18"/>
  <c r="G67" i="18" s="1"/>
  <c r="B66" i="18"/>
  <c r="E66" i="18" s="1"/>
  <c r="B65" i="18"/>
  <c r="G65" i="18" s="1"/>
  <c r="B64" i="18"/>
  <c r="E64" i="18" s="1"/>
  <c r="B63" i="18"/>
  <c r="G63" i="18" s="1"/>
  <c r="F62" i="18"/>
  <c r="D62" i="18"/>
  <c r="C79" i="18" l="1"/>
  <c r="E79" i="18"/>
  <c r="E75" i="18"/>
  <c r="G78" i="18"/>
  <c r="D61" i="18"/>
  <c r="C81" i="18"/>
  <c r="C77" i="18"/>
  <c r="G66" i="18"/>
  <c r="C71" i="18"/>
  <c r="C75" i="18"/>
  <c r="B74" i="18"/>
  <c r="G74" i="18" s="1"/>
  <c r="E71" i="18"/>
  <c r="C73" i="18"/>
  <c r="C67" i="18"/>
  <c r="E67" i="18"/>
  <c r="C78" i="18"/>
  <c r="C70" i="18"/>
  <c r="C66" i="18"/>
  <c r="E70" i="18"/>
  <c r="G85" i="18"/>
  <c r="G81" i="18"/>
  <c r="G77" i="18"/>
  <c r="G73" i="18"/>
  <c r="G69" i="18"/>
  <c r="C63" i="18"/>
  <c r="E83" i="18"/>
  <c r="B62" i="18"/>
  <c r="C85" i="18"/>
  <c r="C69" i="18"/>
  <c r="C65" i="18"/>
  <c r="E65" i="18"/>
  <c r="G84" i="18"/>
  <c r="G80" i="18"/>
  <c r="G76" i="18"/>
  <c r="G72" i="18"/>
  <c r="G64" i="18"/>
  <c r="C83" i="18"/>
  <c r="E63" i="18"/>
  <c r="F61" i="18"/>
  <c r="C84" i="18"/>
  <c r="C80" i="18"/>
  <c r="C76" i="18"/>
  <c r="C72" i="18"/>
  <c r="C64" i="18"/>
  <c r="B68" i="18"/>
  <c r="C68" i="18" s="1"/>
  <c r="B82" i="18"/>
  <c r="E82" i="18" s="1"/>
  <c r="G68" i="18" l="1"/>
  <c r="E74" i="18"/>
  <c r="C74" i="18"/>
  <c r="C62" i="18"/>
  <c r="G62" i="18"/>
  <c r="E62" i="18"/>
  <c r="C82" i="18"/>
  <c r="G82" i="18"/>
  <c r="E68" i="18"/>
  <c r="B61" i="18"/>
  <c r="G61" i="18" s="1"/>
  <c r="C61" i="18" l="1"/>
  <c r="E61" i="18"/>
  <c r="B60" i="18"/>
  <c r="B59" i="18"/>
  <c r="B58" i="18"/>
  <c r="B57" i="18"/>
  <c r="B56" i="18"/>
  <c r="F55" i="18"/>
  <c r="D55" i="18"/>
  <c r="B54" i="18"/>
  <c r="B53" i="18"/>
  <c r="F52" i="18"/>
  <c r="D52" i="18"/>
  <c r="B51" i="18"/>
  <c r="B50" i="18"/>
  <c r="B49" i="18"/>
  <c r="B48" i="18"/>
  <c r="B47" i="18"/>
  <c r="B46" i="18"/>
  <c r="B45" i="18"/>
  <c r="F44" i="18"/>
  <c r="D44" i="18"/>
  <c r="B43" i="18"/>
  <c r="B42" i="18"/>
  <c r="B41" i="18"/>
  <c r="B40" i="18"/>
  <c r="F39" i="18"/>
  <c r="D39" i="18"/>
  <c r="B38" i="18"/>
  <c r="B37" i="18"/>
  <c r="B36" i="18"/>
  <c r="F35" i="18"/>
  <c r="D35" i="18"/>
  <c r="D34" i="18" l="1"/>
  <c r="B35" i="18"/>
  <c r="C35" i="18" s="1"/>
  <c r="E37" i="18"/>
  <c r="C37" i="18"/>
  <c r="G37" i="18"/>
  <c r="E40" i="18"/>
  <c r="C40" i="18"/>
  <c r="G40" i="18"/>
  <c r="B44" i="18"/>
  <c r="C44" i="18" s="1"/>
  <c r="G47" i="18"/>
  <c r="E47" i="18"/>
  <c r="C47" i="18"/>
  <c r="G51" i="18"/>
  <c r="E51" i="18"/>
  <c r="C51" i="18"/>
  <c r="E54" i="18"/>
  <c r="C54" i="18"/>
  <c r="G54" i="18"/>
  <c r="E57" i="18"/>
  <c r="C57" i="18"/>
  <c r="G57" i="18"/>
  <c r="E35" i="18"/>
  <c r="E38" i="18"/>
  <c r="C38" i="18"/>
  <c r="G38" i="18"/>
  <c r="B39" i="18"/>
  <c r="C39" i="18" s="1"/>
  <c r="E41" i="18"/>
  <c r="C41" i="18"/>
  <c r="G41" i="18"/>
  <c r="E48" i="18"/>
  <c r="C48" i="18"/>
  <c r="G48" i="18"/>
  <c r="B55" i="18"/>
  <c r="C55" i="18" s="1"/>
  <c r="G58" i="18"/>
  <c r="E58" i="18"/>
  <c r="C58" i="18"/>
  <c r="F34" i="18"/>
  <c r="G35" i="18"/>
  <c r="E42" i="18"/>
  <c r="C42" i="18"/>
  <c r="G42" i="18"/>
  <c r="E45" i="18"/>
  <c r="C45" i="18"/>
  <c r="G45" i="18"/>
  <c r="E49" i="18"/>
  <c r="C49" i="18"/>
  <c r="G49" i="18"/>
  <c r="G59" i="18"/>
  <c r="C59" i="18"/>
  <c r="E59" i="18"/>
  <c r="E36" i="18"/>
  <c r="C36" i="18"/>
  <c r="G36" i="18"/>
  <c r="G43" i="18"/>
  <c r="C43" i="18"/>
  <c r="E43" i="18"/>
  <c r="E46" i="18"/>
  <c r="C46" i="18"/>
  <c r="G46" i="18"/>
  <c r="E50" i="18"/>
  <c r="C50" i="18"/>
  <c r="G50" i="18"/>
  <c r="B52" i="18"/>
  <c r="C52" i="18" s="1"/>
  <c r="E53" i="18"/>
  <c r="C53" i="18"/>
  <c r="G53" i="18"/>
  <c r="E56" i="18"/>
  <c r="C56" i="18"/>
  <c r="G56" i="18"/>
  <c r="E60" i="18"/>
  <c r="C60" i="18"/>
  <c r="G60" i="18"/>
  <c r="E39" i="18" l="1"/>
  <c r="G44" i="18"/>
  <c r="G55" i="18"/>
  <c r="E52" i="18"/>
  <c r="B34" i="18"/>
  <c r="G39" i="18"/>
  <c r="G52" i="18"/>
  <c r="E44" i="18"/>
  <c r="E55" i="18"/>
  <c r="B33" i="18"/>
  <c r="B31" i="18"/>
  <c r="B30" i="18"/>
  <c r="B29" i="18"/>
  <c r="F28" i="18"/>
  <c r="D28" i="18"/>
  <c r="B27" i="18"/>
  <c r="B25" i="18"/>
  <c r="B24" i="18"/>
  <c r="B23" i="18"/>
  <c r="B22" i="18"/>
  <c r="B21" i="18"/>
  <c r="B20" i="18"/>
  <c r="B19" i="18"/>
  <c r="F18" i="18"/>
  <c r="D18" i="18"/>
  <c r="B17" i="18"/>
  <c r="B16" i="18"/>
  <c r="B15" i="18"/>
  <c r="B14" i="18"/>
  <c r="B13" i="18"/>
  <c r="F12" i="18"/>
  <c r="D12" i="18"/>
  <c r="B11" i="18"/>
  <c r="B9" i="18"/>
  <c r="B8" i="18"/>
  <c r="F7" i="18"/>
  <c r="D7" i="18"/>
  <c r="G11" i="18" l="1"/>
  <c r="E11" i="18"/>
  <c r="C11" i="18"/>
  <c r="E14" i="18"/>
  <c r="C14" i="18"/>
  <c r="G14" i="18"/>
  <c r="E21" i="18"/>
  <c r="C21" i="18"/>
  <c r="G21" i="18"/>
  <c r="E25" i="18"/>
  <c r="C25" i="18"/>
  <c r="G25" i="18"/>
  <c r="E29" i="18"/>
  <c r="C29" i="18"/>
  <c r="G29" i="18"/>
  <c r="B7" i="18"/>
  <c r="C7" i="18" s="1"/>
  <c r="E8" i="18"/>
  <c r="C8" i="18"/>
  <c r="G8" i="18"/>
  <c r="G15" i="18"/>
  <c r="C15" i="18"/>
  <c r="E15" i="18"/>
  <c r="G18" i="18"/>
  <c r="G22" i="18"/>
  <c r="E22" i="18"/>
  <c r="C22" i="18"/>
  <c r="G27" i="18"/>
  <c r="E27" i="18"/>
  <c r="C27" i="18"/>
  <c r="B28" i="18"/>
  <c r="C28" i="18" s="1"/>
  <c r="G30" i="18"/>
  <c r="E30" i="18"/>
  <c r="C30" i="18"/>
  <c r="C34" i="18"/>
  <c r="E34" i="18"/>
  <c r="F6" i="18"/>
  <c r="E9" i="18"/>
  <c r="C9" i="18"/>
  <c r="G9" i="18"/>
  <c r="B12" i="18"/>
  <c r="C12" i="18" s="1"/>
  <c r="E16" i="18"/>
  <c r="C16" i="18"/>
  <c r="G16" i="18"/>
  <c r="B18" i="18"/>
  <c r="C18" i="18" s="1"/>
  <c r="G19" i="18"/>
  <c r="E19" i="18"/>
  <c r="C19" i="18"/>
  <c r="G23" i="18"/>
  <c r="E23" i="18"/>
  <c r="C23" i="18"/>
  <c r="G31" i="18"/>
  <c r="C31" i="18"/>
  <c r="E31" i="18"/>
  <c r="G34" i="18"/>
  <c r="D6" i="18"/>
  <c r="B10" i="18"/>
  <c r="E13" i="18"/>
  <c r="C13" i="18"/>
  <c r="G13" i="18"/>
  <c r="E17" i="18"/>
  <c r="C17" i="18"/>
  <c r="G17" i="18"/>
  <c r="E20" i="18"/>
  <c r="C20" i="18"/>
  <c r="G20" i="18"/>
  <c r="E24" i="18"/>
  <c r="C24" i="18"/>
  <c r="G24" i="18"/>
  <c r="E33" i="18"/>
  <c r="C33" i="18"/>
  <c r="G33" i="18"/>
  <c r="E12" i="18" l="1"/>
  <c r="E10" i="18"/>
  <c r="C10" i="18"/>
  <c r="G10" i="18"/>
  <c r="E7" i="18"/>
  <c r="G7" i="18"/>
  <c r="E18" i="18"/>
  <c r="B6" i="18"/>
  <c r="C6" i="18" s="1"/>
  <c r="G28" i="18"/>
  <c r="E28" i="18"/>
  <c r="G12" i="18"/>
  <c r="G6" i="18"/>
  <c r="F5" i="17"/>
  <c r="G5" i="17" s="1"/>
  <c r="D5" i="17"/>
  <c r="E5" i="17" s="1"/>
  <c r="F5" i="14"/>
  <c r="D5" i="14"/>
  <c r="B5" i="14"/>
  <c r="F5" i="18"/>
  <c r="D5" i="18"/>
  <c r="E5" i="14" l="1"/>
  <c r="E6" i="18"/>
  <c r="G5" i="14"/>
  <c r="B5" i="18"/>
  <c r="B87" i="16"/>
  <c r="B86" i="16"/>
  <c r="B85" i="16"/>
  <c r="F84" i="16"/>
  <c r="D84" i="16"/>
  <c r="B83" i="16"/>
  <c r="B82" i="16"/>
  <c r="B81" i="16"/>
  <c r="B80" i="16"/>
  <c r="B79" i="16"/>
  <c r="B78" i="16"/>
  <c r="B77" i="16"/>
  <c r="F76" i="16"/>
  <c r="D76" i="16"/>
  <c r="B75" i="16"/>
  <c r="B74" i="16"/>
  <c r="B73" i="16"/>
  <c r="B72" i="16"/>
  <c r="B71" i="16"/>
  <c r="F70" i="16"/>
  <c r="D70" i="16"/>
  <c r="B69" i="16"/>
  <c r="B68" i="16"/>
  <c r="B67" i="16"/>
  <c r="B66" i="16"/>
  <c r="B65" i="16"/>
  <c r="F64" i="16"/>
  <c r="D64" i="16"/>
  <c r="B62" i="16"/>
  <c r="B61" i="16"/>
  <c r="B60" i="16"/>
  <c r="B59" i="16"/>
  <c r="B58" i="16"/>
  <c r="F57" i="16"/>
  <c r="D57" i="16"/>
  <c r="B56" i="16"/>
  <c r="B55" i="16"/>
  <c r="F54" i="16"/>
  <c r="D54" i="16"/>
  <c r="B53" i="16"/>
  <c r="B52" i="16"/>
  <c r="B51" i="16"/>
  <c r="B50" i="16"/>
  <c r="B49" i="16"/>
  <c r="B48" i="16"/>
  <c r="B47" i="16"/>
  <c r="F46" i="16"/>
  <c r="D46" i="16"/>
  <c r="B45" i="16"/>
  <c r="B44" i="16"/>
  <c r="B43" i="16"/>
  <c r="B42" i="16"/>
  <c r="F41" i="16"/>
  <c r="D41" i="16"/>
  <c r="B40" i="16"/>
  <c r="B39" i="16"/>
  <c r="B38" i="16"/>
  <c r="F37" i="16"/>
  <c r="D37" i="16"/>
  <c r="B35" i="16"/>
  <c r="B34" i="16" s="1"/>
  <c r="F34" i="16"/>
  <c r="D34" i="16"/>
  <c r="B33" i="16"/>
  <c r="B32" i="16" s="1"/>
  <c r="F32" i="16"/>
  <c r="D32" i="16"/>
  <c r="B31" i="16"/>
  <c r="B30" i="16"/>
  <c r="B29" i="16"/>
  <c r="F28" i="16"/>
  <c r="D28" i="16"/>
  <c r="B27" i="16"/>
  <c r="B26" i="16" s="1"/>
  <c r="F26" i="16"/>
  <c r="D26" i="16"/>
  <c r="B25" i="16"/>
  <c r="B24" i="16"/>
  <c r="B23" i="16"/>
  <c r="B22" i="16"/>
  <c r="B21" i="16"/>
  <c r="B20" i="16"/>
  <c r="B19" i="16"/>
  <c r="F18" i="16"/>
  <c r="D18" i="16"/>
  <c r="B17" i="16"/>
  <c r="B16" i="16"/>
  <c r="B15" i="16"/>
  <c r="B14" i="16"/>
  <c r="B13" i="16"/>
  <c r="F12" i="16"/>
  <c r="D12" i="16"/>
  <c r="B11" i="16"/>
  <c r="B10" i="16" s="1"/>
  <c r="F10" i="16"/>
  <c r="D10" i="16"/>
  <c r="B9" i="16"/>
  <c r="B8" i="16"/>
  <c r="F7" i="16"/>
  <c r="D7" i="16"/>
  <c r="F18" i="13"/>
  <c r="F17" i="13" s="1"/>
  <c r="D18" i="13"/>
  <c r="D7" i="13"/>
  <c r="F7" i="13"/>
  <c r="D10" i="13"/>
  <c r="F10" i="13"/>
  <c r="D13" i="13"/>
  <c r="F13" i="13"/>
  <c r="D32" i="13"/>
  <c r="F32" i="13"/>
  <c r="D26" i="13"/>
  <c r="F26" i="13"/>
  <c r="D28" i="13"/>
  <c r="F28" i="13"/>
  <c r="D34" i="13"/>
  <c r="F34" i="13"/>
  <c r="D37" i="13"/>
  <c r="F37" i="13"/>
  <c r="D41" i="13"/>
  <c r="F41" i="13"/>
  <c r="D46" i="13"/>
  <c r="F46" i="13"/>
  <c r="D53" i="13"/>
  <c r="F53" i="13"/>
  <c r="D56" i="13"/>
  <c r="F56" i="13"/>
  <c r="D63" i="13"/>
  <c r="F63" i="13"/>
  <c r="D69" i="13"/>
  <c r="F69" i="13"/>
  <c r="D75" i="13"/>
  <c r="F75" i="13"/>
  <c r="D84" i="13"/>
  <c r="F84" i="13"/>
  <c r="B8" i="13"/>
  <c r="B9" i="13"/>
  <c r="B11" i="13"/>
  <c r="B12" i="13"/>
  <c r="B14" i="13"/>
  <c r="B15" i="13"/>
  <c r="B16" i="13"/>
  <c r="B19" i="13"/>
  <c r="B20" i="13"/>
  <c r="B21" i="13"/>
  <c r="B22" i="13"/>
  <c r="B24" i="13"/>
  <c r="B25" i="13"/>
  <c r="B27" i="13"/>
  <c r="B26" i="13" s="1"/>
  <c r="B29" i="13"/>
  <c r="B30" i="13"/>
  <c r="B87" i="13"/>
  <c r="B86" i="13"/>
  <c r="B85" i="13"/>
  <c r="B83" i="13"/>
  <c r="B82" i="13"/>
  <c r="B81" i="13"/>
  <c r="B80" i="13"/>
  <c r="B79" i="13"/>
  <c r="B78" i="13"/>
  <c r="B77" i="13"/>
  <c r="B76" i="13"/>
  <c r="B74" i="13"/>
  <c r="B73" i="13"/>
  <c r="B72" i="13"/>
  <c r="B71" i="13"/>
  <c r="B70" i="13"/>
  <c r="B68" i="13"/>
  <c r="B67" i="13"/>
  <c r="B66" i="13"/>
  <c r="B65" i="13"/>
  <c r="B64" i="13"/>
  <c r="B61" i="13"/>
  <c r="B60" i="13"/>
  <c r="B59" i="13"/>
  <c r="B58" i="13"/>
  <c r="B57" i="13"/>
  <c r="B55" i="13"/>
  <c r="B54" i="13"/>
  <c r="B52" i="13"/>
  <c r="B51" i="13"/>
  <c r="B50" i="13"/>
  <c r="B49" i="13"/>
  <c r="B48" i="13"/>
  <c r="B47" i="13"/>
  <c r="B45" i="13"/>
  <c r="B44" i="13"/>
  <c r="B43" i="13"/>
  <c r="B42" i="13"/>
  <c r="B40" i="13"/>
  <c r="B39" i="13"/>
  <c r="B38" i="13"/>
  <c r="B35" i="13"/>
  <c r="B34" i="13" s="1"/>
  <c r="B33" i="13"/>
  <c r="B32" i="13" s="1"/>
  <c r="B31" i="13"/>
  <c r="B6" i="12"/>
  <c r="B8" i="12"/>
  <c r="B9" i="12"/>
  <c r="B11" i="12"/>
  <c r="B12" i="12"/>
  <c r="B14" i="12"/>
  <c r="B15" i="12"/>
  <c r="B16" i="12"/>
  <c r="B18" i="12"/>
  <c r="B19" i="12"/>
  <c r="B20" i="12"/>
  <c r="B21" i="12"/>
  <c r="B22" i="12"/>
  <c r="B23" i="12"/>
  <c r="B24" i="12"/>
  <c r="B25" i="12"/>
  <c r="B27" i="12"/>
  <c r="B29" i="12"/>
  <c r="B30" i="12"/>
  <c r="B31" i="12"/>
  <c r="B33" i="12"/>
  <c r="B34" i="12"/>
  <c r="B35" i="12"/>
  <c r="B36" i="12"/>
  <c r="B38" i="12"/>
  <c r="B39" i="12"/>
  <c r="B40" i="12"/>
  <c r="B42" i="12"/>
  <c r="B43" i="12"/>
  <c r="B44" i="12"/>
  <c r="B45" i="12"/>
  <c r="B47" i="12"/>
  <c r="B48" i="12"/>
  <c r="B49" i="12"/>
  <c r="B50" i="12"/>
  <c r="B51" i="12"/>
  <c r="B52" i="12"/>
  <c r="B54" i="12"/>
  <c r="B55" i="12"/>
  <c r="B56" i="12"/>
  <c r="B57" i="12"/>
  <c r="B58" i="12"/>
  <c r="B59" i="12"/>
  <c r="B60" i="12"/>
  <c r="B61" i="12"/>
  <c r="B62" i="12"/>
  <c r="B64" i="12"/>
  <c r="B65" i="12"/>
  <c r="B66" i="12"/>
  <c r="B67" i="12"/>
  <c r="B68" i="12"/>
  <c r="B70" i="12"/>
  <c r="B71" i="12"/>
  <c r="B72" i="12"/>
  <c r="B73" i="12"/>
  <c r="B74" i="12"/>
  <c r="B76" i="12"/>
  <c r="B77" i="12"/>
  <c r="B78" i="12"/>
  <c r="B79" i="12"/>
  <c r="B80" i="12"/>
  <c r="B81" i="12"/>
  <c r="B82" i="12"/>
  <c r="B83" i="12"/>
  <c r="B85" i="12"/>
  <c r="B86" i="12"/>
  <c r="B87" i="12"/>
  <c r="B65" i="11"/>
  <c r="C65" i="11" s="1"/>
  <c r="B66" i="11"/>
  <c r="C66" i="11" s="1"/>
  <c r="B67" i="11"/>
  <c r="C67" i="11" s="1"/>
  <c r="B68" i="11"/>
  <c r="C68" i="11" s="1"/>
  <c r="B70" i="11"/>
  <c r="C70" i="11" s="1"/>
  <c r="B71" i="11"/>
  <c r="B72" i="11"/>
  <c r="C72" i="11" s="1"/>
  <c r="B73" i="11"/>
  <c r="C73" i="11" s="1"/>
  <c r="B74" i="11"/>
  <c r="C74" i="11" s="1"/>
  <c r="B76" i="11"/>
  <c r="C76" i="11" s="1"/>
  <c r="B77" i="11"/>
  <c r="C77" i="11" s="1"/>
  <c r="B78" i="11"/>
  <c r="C78" i="11" s="1"/>
  <c r="B79" i="11"/>
  <c r="C79" i="11" s="1"/>
  <c r="B80" i="11"/>
  <c r="C80" i="11" s="1"/>
  <c r="B81" i="11"/>
  <c r="C81" i="11" s="1"/>
  <c r="B82" i="11"/>
  <c r="B84" i="11"/>
  <c r="C84" i="11" s="1"/>
  <c r="B85" i="11"/>
  <c r="B86" i="11"/>
  <c r="C86" i="11" s="1"/>
  <c r="B64" i="11"/>
  <c r="C64" i="11" s="1"/>
  <c r="B39" i="11"/>
  <c r="C39" i="11" s="1"/>
  <c r="B40" i="11"/>
  <c r="C40" i="11" s="1"/>
  <c r="B41" i="11"/>
  <c r="B42" i="11"/>
  <c r="C42" i="11"/>
  <c r="B43" i="11"/>
  <c r="C43" i="11" s="1"/>
  <c r="B44" i="11"/>
  <c r="C44" i="11" s="1"/>
  <c r="B45" i="11"/>
  <c r="C45" i="11" s="1"/>
  <c r="B46" i="11"/>
  <c r="B47" i="11"/>
  <c r="C47" i="11" s="1"/>
  <c r="B48" i="11"/>
  <c r="C48" i="11" s="1"/>
  <c r="B49" i="11"/>
  <c r="B50" i="11"/>
  <c r="C50" i="11" s="1"/>
  <c r="B51" i="11"/>
  <c r="C51" i="11" s="1"/>
  <c r="B52" i="11"/>
  <c r="C52" i="11" s="1"/>
  <c r="B53" i="11"/>
  <c r="B54" i="11"/>
  <c r="C54" i="11" s="1"/>
  <c r="B55" i="11"/>
  <c r="C55" i="11" s="1"/>
  <c r="B56" i="11"/>
  <c r="B57" i="11"/>
  <c r="C57" i="11" s="1"/>
  <c r="B58" i="11"/>
  <c r="B59" i="11"/>
  <c r="C59" i="11" s="1"/>
  <c r="B60" i="11"/>
  <c r="C60" i="11" s="1"/>
  <c r="B61" i="11"/>
  <c r="C61" i="11"/>
  <c r="B38" i="11"/>
  <c r="C38" i="11" s="1"/>
  <c r="B9" i="11"/>
  <c r="C9" i="11" s="1"/>
  <c r="B10" i="11"/>
  <c r="C10" i="11" s="1"/>
  <c r="B11" i="11"/>
  <c r="C11" i="11" s="1"/>
  <c r="B12" i="11"/>
  <c r="C12" i="11" s="1"/>
  <c r="B13" i="11"/>
  <c r="B14" i="11"/>
  <c r="C14" i="11" s="1"/>
  <c r="B15" i="11"/>
  <c r="C15" i="11" s="1"/>
  <c r="B16" i="11"/>
  <c r="C16" i="11" s="1"/>
  <c r="B18" i="11"/>
  <c r="C18" i="11" s="1"/>
  <c r="B19" i="11"/>
  <c r="C19" i="11" s="1"/>
  <c r="B20" i="11"/>
  <c r="B21" i="11"/>
  <c r="C21" i="11" s="1"/>
  <c r="B22" i="11"/>
  <c r="C22" i="11" s="1"/>
  <c r="B23" i="11"/>
  <c r="C23" i="11" s="1"/>
  <c r="B24" i="11"/>
  <c r="C24" i="11" s="1"/>
  <c r="B25" i="11"/>
  <c r="C25" i="11" s="1"/>
  <c r="B27" i="11"/>
  <c r="C27" i="11" s="1"/>
  <c r="B29" i="11"/>
  <c r="C29" i="11"/>
  <c r="B30" i="11"/>
  <c r="C30" i="11" s="1"/>
  <c r="B31" i="11"/>
  <c r="C31" i="11" s="1"/>
  <c r="B33" i="11"/>
  <c r="C33" i="11" s="1"/>
  <c r="B35" i="11"/>
  <c r="C35" i="11" s="1"/>
  <c r="B8" i="11"/>
  <c r="C8" i="11" s="1"/>
  <c r="F62" i="11"/>
  <c r="G62" i="11" s="1"/>
  <c r="D62" i="11"/>
  <c r="E62" i="11" s="1"/>
  <c r="F36" i="11"/>
  <c r="G36" i="11" s="1"/>
  <c r="D36" i="11"/>
  <c r="D6" i="11"/>
  <c r="E6" i="11" s="1"/>
  <c r="F6" i="11"/>
  <c r="G65" i="11"/>
  <c r="G66" i="11"/>
  <c r="G67" i="11"/>
  <c r="G68" i="11"/>
  <c r="G70" i="11"/>
  <c r="G71" i="11"/>
  <c r="G72" i="11"/>
  <c r="G73" i="11"/>
  <c r="G74" i="11"/>
  <c r="G76" i="11"/>
  <c r="G77" i="11"/>
  <c r="G78" i="11"/>
  <c r="G79" i="11"/>
  <c r="G80" i="11"/>
  <c r="G81" i="11"/>
  <c r="G82" i="11"/>
  <c r="G84" i="11"/>
  <c r="G85" i="11"/>
  <c r="G86" i="11"/>
  <c r="E65" i="11"/>
  <c r="E66" i="11"/>
  <c r="E67" i="11"/>
  <c r="E68" i="11"/>
  <c r="E70" i="11"/>
  <c r="E71" i="11"/>
  <c r="E72" i="11"/>
  <c r="E73" i="11"/>
  <c r="E74" i="11"/>
  <c r="E76" i="11"/>
  <c r="E77" i="11"/>
  <c r="E78" i="11"/>
  <c r="E79" i="11"/>
  <c r="E80" i="11"/>
  <c r="E81" i="11"/>
  <c r="E82" i="11"/>
  <c r="E84" i="11"/>
  <c r="E85" i="11"/>
  <c r="E86" i="11"/>
  <c r="G64" i="11"/>
  <c r="E64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38" i="11"/>
  <c r="E9" i="11"/>
  <c r="E10" i="11"/>
  <c r="E11" i="11"/>
  <c r="E12" i="11"/>
  <c r="E14" i="11"/>
  <c r="E15" i="11"/>
  <c r="E16" i="11"/>
  <c r="E18" i="11"/>
  <c r="E19" i="11"/>
  <c r="E20" i="11"/>
  <c r="E21" i="11"/>
  <c r="E22" i="11"/>
  <c r="E23" i="11"/>
  <c r="E24" i="11"/>
  <c r="E25" i="11"/>
  <c r="E26" i="11"/>
  <c r="E27" i="11"/>
  <c r="E29" i="11"/>
  <c r="E30" i="11"/>
  <c r="E31" i="11"/>
  <c r="E32" i="11"/>
  <c r="E33" i="11"/>
  <c r="E35" i="11"/>
  <c r="E8" i="11"/>
  <c r="G27" i="11"/>
  <c r="G28" i="11"/>
  <c r="G29" i="11"/>
  <c r="G30" i="11"/>
  <c r="G31" i="11"/>
  <c r="G33" i="11"/>
  <c r="G34" i="11"/>
  <c r="G35" i="11"/>
  <c r="G9" i="11"/>
  <c r="G11" i="11"/>
  <c r="G12" i="11"/>
  <c r="G14" i="11"/>
  <c r="G15" i="11"/>
  <c r="G16" i="11"/>
  <c r="G18" i="11"/>
  <c r="G19" i="11"/>
  <c r="G20" i="11"/>
  <c r="G21" i="11"/>
  <c r="G22" i="11"/>
  <c r="G23" i="11"/>
  <c r="G24" i="11"/>
  <c r="G25" i="11"/>
  <c r="G8" i="11"/>
  <c r="B5" i="11"/>
  <c r="C71" i="11"/>
  <c r="C82" i="11"/>
  <c r="C85" i="11"/>
  <c r="C49" i="11"/>
  <c r="C58" i="11"/>
  <c r="C20" i="11"/>
  <c r="B86" i="10"/>
  <c r="G86" i="10" s="1"/>
  <c r="B85" i="10"/>
  <c r="G85" i="10" s="1"/>
  <c r="B84" i="10"/>
  <c r="G84" i="10" s="1"/>
  <c r="B82" i="10"/>
  <c r="B81" i="10"/>
  <c r="B80" i="10"/>
  <c r="G80" i="10" s="1"/>
  <c r="B79" i="10"/>
  <c r="G79" i="10" s="1"/>
  <c r="B78" i="10"/>
  <c r="G78" i="10" s="1"/>
  <c r="B77" i="10"/>
  <c r="B76" i="10"/>
  <c r="G76" i="10" s="1"/>
  <c r="B74" i="10"/>
  <c r="B73" i="10"/>
  <c r="E73" i="10" s="1"/>
  <c r="G73" i="10"/>
  <c r="B72" i="10"/>
  <c r="G72" i="10" s="1"/>
  <c r="B71" i="10"/>
  <c r="B70" i="10"/>
  <c r="G70" i="10" s="1"/>
  <c r="B68" i="10"/>
  <c r="G68" i="10"/>
  <c r="B67" i="10"/>
  <c r="E67" i="10" s="1"/>
  <c r="B66" i="10"/>
  <c r="G66" i="10" s="1"/>
  <c r="B65" i="10"/>
  <c r="B64" i="10"/>
  <c r="G64" i="10" s="1"/>
  <c r="F62" i="10"/>
  <c r="D62" i="10"/>
  <c r="B61" i="10"/>
  <c r="G61" i="10" s="1"/>
  <c r="B60" i="10"/>
  <c r="B59" i="10"/>
  <c r="B58" i="10"/>
  <c r="B57" i="10"/>
  <c r="E57" i="10" s="1"/>
  <c r="B55" i="10"/>
  <c r="E55" i="10"/>
  <c r="B54" i="10"/>
  <c r="E54" i="10" s="1"/>
  <c r="B52" i="10"/>
  <c r="B51" i="10"/>
  <c r="G51" i="10" s="1"/>
  <c r="B50" i="10"/>
  <c r="E50" i="10" s="1"/>
  <c r="B49" i="10"/>
  <c r="B48" i="10"/>
  <c r="G48" i="10" s="1"/>
  <c r="B47" i="10"/>
  <c r="B45" i="10"/>
  <c r="B44" i="10"/>
  <c r="E44" i="10" s="1"/>
  <c r="B43" i="10"/>
  <c r="G43" i="10" s="1"/>
  <c r="B42" i="10"/>
  <c r="B40" i="10"/>
  <c r="E40" i="10" s="1"/>
  <c r="B39" i="10"/>
  <c r="B38" i="10"/>
  <c r="F36" i="10"/>
  <c r="D36" i="10"/>
  <c r="B35" i="10"/>
  <c r="B33" i="10"/>
  <c r="G33" i="10" s="1"/>
  <c r="B31" i="10"/>
  <c r="G31" i="10" s="1"/>
  <c r="B30" i="10"/>
  <c r="E30" i="10" s="1"/>
  <c r="B29" i="10"/>
  <c r="G29" i="10" s="1"/>
  <c r="B27" i="10"/>
  <c r="G27" i="10" s="1"/>
  <c r="B25" i="10"/>
  <c r="G25" i="10" s="1"/>
  <c r="B24" i="10"/>
  <c r="G24" i="10" s="1"/>
  <c r="B23" i="10"/>
  <c r="B22" i="10"/>
  <c r="G22" i="10"/>
  <c r="B21" i="10"/>
  <c r="G21" i="10" s="1"/>
  <c r="B20" i="10"/>
  <c r="B19" i="10"/>
  <c r="G19" i="10" s="1"/>
  <c r="F18" i="10"/>
  <c r="F6" i="10" s="1"/>
  <c r="D18" i="10"/>
  <c r="D6" i="10" s="1"/>
  <c r="B16" i="10"/>
  <c r="E16" i="10" s="1"/>
  <c r="B15" i="10"/>
  <c r="B14" i="10"/>
  <c r="E14" i="10" s="1"/>
  <c r="B12" i="10"/>
  <c r="E12" i="10" s="1"/>
  <c r="B11" i="10"/>
  <c r="B9" i="10"/>
  <c r="E9" i="10" s="1"/>
  <c r="B8" i="10"/>
  <c r="E8" i="10" s="1"/>
  <c r="D6" i="8"/>
  <c r="F6" i="8"/>
  <c r="B8" i="8"/>
  <c r="E8" i="8" s="1"/>
  <c r="B9" i="8"/>
  <c r="E9" i="8" s="1"/>
  <c r="B11" i="8"/>
  <c r="E11" i="8" s="1"/>
  <c r="B13" i="8"/>
  <c r="G13" i="8" s="1"/>
  <c r="B14" i="8"/>
  <c r="E14" i="8" s="1"/>
  <c r="B15" i="8"/>
  <c r="B16" i="8"/>
  <c r="E17" i="8"/>
  <c r="G17" i="8"/>
  <c r="E19" i="8"/>
  <c r="G19" i="8"/>
  <c r="B20" i="8"/>
  <c r="G20" i="8" s="1"/>
  <c r="B21" i="8"/>
  <c r="G21" i="8" s="1"/>
  <c r="B22" i="8"/>
  <c r="E22" i="8" s="1"/>
  <c r="B23" i="8"/>
  <c r="G23" i="8" s="1"/>
  <c r="B24" i="8"/>
  <c r="G24" i="8" s="1"/>
  <c r="B25" i="8"/>
  <c r="B26" i="8"/>
  <c r="B28" i="8"/>
  <c r="G28" i="8" s="1"/>
  <c r="B30" i="8"/>
  <c r="G30" i="8" s="1"/>
  <c r="B31" i="8"/>
  <c r="B32" i="8"/>
  <c r="G32" i="8" s="1"/>
  <c r="B34" i="8"/>
  <c r="E34" i="8" s="1"/>
  <c r="B36" i="8"/>
  <c r="E36" i="8" s="1"/>
  <c r="D37" i="8"/>
  <c r="F37" i="8"/>
  <c r="B39" i="8"/>
  <c r="B40" i="8"/>
  <c r="E40" i="8" s="1"/>
  <c r="B41" i="8"/>
  <c r="B43" i="8"/>
  <c r="B44" i="8"/>
  <c r="B45" i="8"/>
  <c r="E45" i="8" s="1"/>
  <c r="B46" i="8"/>
  <c r="E46" i="8" s="1"/>
  <c r="B48" i="8"/>
  <c r="B49" i="8"/>
  <c r="G49" i="8" s="1"/>
  <c r="B50" i="8"/>
  <c r="E50" i="8" s="1"/>
  <c r="B51" i="8"/>
  <c r="E51" i="8" s="1"/>
  <c r="B52" i="8"/>
  <c r="G52" i="8" s="1"/>
  <c r="B53" i="8"/>
  <c r="G53" i="8" s="1"/>
  <c r="B55" i="8"/>
  <c r="B56" i="8"/>
  <c r="E56" i="8" s="1"/>
  <c r="B58" i="8"/>
  <c r="B59" i="8"/>
  <c r="E59" i="8" s="1"/>
  <c r="B60" i="8"/>
  <c r="B61" i="8"/>
  <c r="E61" i="8" s="1"/>
  <c r="B62" i="8"/>
  <c r="E62" i="8" s="1"/>
  <c r="F63" i="8"/>
  <c r="B65" i="8"/>
  <c r="E65" i="8" s="1"/>
  <c r="B66" i="8"/>
  <c r="E66" i="8" s="1"/>
  <c r="B67" i="8"/>
  <c r="E67" i="8" s="1"/>
  <c r="B68" i="8"/>
  <c r="G68" i="8" s="1"/>
  <c r="B69" i="8"/>
  <c r="G69" i="8" s="1"/>
  <c r="B71" i="8"/>
  <c r="E71" i="8" s="1"/>
  <c r="B72" i="8"/>
  <c r="B73" i="8"/>
  <c r="E73" i="8" s="1"/>
  <c r="B74" i="8"/>
  <c r="B75" i="8"/>
  <c r="E75" i="8" s="1"/>
  <c r="B77" i="8"/>
  <c r="B78" i="8"/>
  <c r="B79" i="8"/>
  <c r="E79" i="8" s="1"/>
  <c r="B80" i="8"/>
  <c r="E80" i="8" s="1"/>
  <c r="B81" i="8"/>
  <c r="D82" i="8"/>
  <c r="B83" i="8"/>
  <c r="G83" i="8" s="1"/>
  <c r="B85" i="8"/>
  <c r="G85" i="8" s="1"/>
  <c r="B86" i="8"/>
  <c r="B87" i="8"/>
  <c r="G87" i="8" s="1"/>
  <c r="E5" i="1"/>
  <c r="G5" i="1"/>
  <c r="E6" i="1"/>
  <c r="G6" i="1"/>
  <c r="E8" i="1"/>
  <c r="G8" i="1"/>
  <c r="E9" i="1"/>
  <c r="G9" i="1"/>
  <c r="E11" i="1"/>
  <c r="G11" i="1"/>
  <c r="E12" i="1"/>
  <c r="G12" i="1"/>
  <c r="E14" i="1"/>
  <c r="G14" i="1"/>
  <c r="E15" i="1"/>
  <c r="G15" i="1"/>
  <c r="E16" i="1"/>
  <c r="G16" i="1"/>
  <c r="E17" i="1"/>
  <c r="G17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8" i="1"/>
  <c r="G28" i="1"/>
  <c r="E30" i="1"/>
  <c r="G30" i="1"/>
  <c r="E31" i="1"/>
  <c r="G31" i="1"/>
  <c r="E32" i="1"/>
  <c r="G32" i="1"/>
  <c r="E34" i="1"/>
  <c r="G34" i="1"/>
  <c r="E36" i="1"/>
  <c r="G36" i="1"/>
  <c r="E38" i="1"/>
  <c r="G38" i="1"/>
  <c r="E39" i="1"/>
  <c r="G39" i="1"/>
  <c r="E40" i="1"/>
  <c r="G40" i="1"/>
  <c r="E42" i="1"/>
  <c r="G42" i="1"/>
  <c r="E44" i="1"/>
  <c r="G44" i="1"/>
  <c r="E45" i="1"/>
  <c r="G45" i="1"/>
  <c r="E46" i="1"/>
  <c r="G46" i="1"/>
  <c r="E48" i="1"/>
  <c r="G48" i="1"/>
  <c r="E49" i="1"/>
  <c r="G49" i="1"/>
  <c r="E50" i="1"/>
  <c r="G50" i="1"/>
  <c r="E51" i="1"/>
  <c r="G51" i="1"/>
  <c r="E52" i="1"/>
  <c r="G52" i="1"/>
  <c r="E53" i="1"/>
  <c r="G53" i="1"/>
  <c r="E55" i="1"/>
  <c r="G55" i="1"/>
  <c r="E56" i="1"/>
  <c r="G56" i="1"/>
  <c r="E58" i="1"/>
  <c r="G58" i="1"/>
  <c r="E59" i="1"/>
  <c r="G59" i="1"/>
  <c r="E60" i="1"/>
  <c r="G60" i="1"/>
  <c r="E61" i="1"/>
  <c r="G61" i="1"/>
  <c r="E63" i="1"/>
  <c r="G63" i="1"/>
  <c r="E65" i="1"/>
  <c r="G65" i="1"/>
  <c r="E66" i="1"/>
  <c r="G66" i="1"/>
  <c r="E67" i="1"/>
  <c r="G67" i="1"/>
  <c r="E68" i="1"/>
  <c r="G68" i="1"/>
  <c r="E69" i="1"/>
  <c r="G69" i="1"/>
  <c r="E71" i="1"/>
  <c r="G71" i="1"/>
  <c r="E72" i="1"/>
  <c r="G72" i="1"/>
  <c r="E73" i="1"/>
  <c r="G73" i="1"/>
  <c r="E75" i="1"/>
  <c r="G75" i="1"/>
  <c r="E76" i="1"/>
  <c r="G76" i="1"/>
  <c r="E78" i="1"/>
  <c r="G78" i="1"/>
  <c r="E80" i="1"/>
  <c r="G80" i="1"/>
  <c r="E81" i="1"/>
  <c r="G81" i="1"/>
  <c r="E82" i="1"/>
  <c r="G82" i="1"/>
  <c r="E83" i="1"/>
  <c r="G83" i="1"/>
  <c r="E84" i="1"/>
  <c r="G84" i="1"/>
  <c r="E85" i="1"/>
  <c r="G85" i="1"/>
  <c r="E87" i="1"/>
  <c r="G87" i="1"/>
  <c r="E88" i="1"/>
  <c r="G88" i="1"/>
  <c r="E89" i="1"/>
  <c r="G89" i="1"/>
  <c r="D6" i="5"/>
  <c r="F6" i="5"/>
  <c r="B8" i="5"/>
  <c r="B9" i="5"/>
  <c r="G9" i="5" s="1"/>
  <c r="B11" i="5"/>
  <c r="G11" i="5" s="1"/>
  <c r="B12" i="5"/>
  <c r="B14" i="5"/>
  <c r="G14" i="5" s="1"/>
  <c r="B15" i="5"/>
  <c r="B16" i="5"/>
  <c r="E16" i="5" s="1"/>
  <c r="B17" i="5"/>
  <c r="G17" i="5" s="1"/>
  <c r="B19" i="5"/>
  <c r="B20" i="5"/>
  <c r="E20" i="5" s="1"/>
  <c r="B21" i="5"/>
  <c r="G21" i="5" s="1"/>
  <c r="B22" i="5"/>
  <c r="E22" i="5" s="1"/>
  <c r="B23" i="5"/>
  <c r="G23" i="5" s="1"/>
  <c r="B24" i="5"/>
  <c r="B25" i="5"/>
  <c r="E25" i="5" s="1"/>
  <c r="B26" i="5"/>
  <c r="B28" i="5"/>
  <c r="B30" i="5"/>
  <c r="E30" i="5" s="1"/>
  <c r="B31" i="5"/>
  <c r="B32" i="5"/>
  <c r="E32" i="5" s="1"/>
  <c r="B34" i="5"/>
  <c r="G34" i="5" s="1"/>
  <c r="B36" i="5"/>
  <c r="E36" i="5" s="1"/>
  <c r="D38" i="5"/>
  <c r="F38" i="5"/>
  <c r="B40" i="5"/>
  <c r="G40" i="5" s="1"/>
  <c r="B41" i="5"/>
  <c r="B42" i="5"/>
  <c r="G42" i="5" s="1"/>
  <c r="B44" i="5"/>
  <c r="B46" i="5"/>
  <c r="E46" i="5" s="1"/>
  <c r="B47" i="5"/>
  <c r="B48" i="5"/>
  <c r="G48" i="5" s="1"/>
  <c r="B50" i="5"/>
  <c r="G50" i="5" s="1"/>
  <c r="B51" i="5"/>
  <c r="E51" i="5" s="1"/>
  <c r="B52" i="5"/>
  <c r="E52" i="5" s="1"/>
  <c r="B53" i="5"/>
  <c r="B54" i="5"/>
  <c r="G54" i="5" s="1"/>
  <c r="B55" i="5"/>
  <c r="B57" i="5"/>
  <c r="E57" i="5" s="1"/>
  <c r="B58" i="5"/>
  <c r="B60" i="5"/>
  <c r="G60" i="5" s="1"/>
  <c r="B61" i="5"/>
  <c r="B62" i="5"/>
  <c r="B63" i="5"/>
  <c r="D65" i="5"/>
  <c r="D5" i="5" s="1"/>
  <c r="F65" i="5"/>
  <c r="B67" i="5"/>
  <c r="B68" i="5"/>
  <c r="G68" i="5" s="1"/>
  <c r="B69" i="5"/>
  <c r="E69" i="5" s="1"/>
  <c r="B70" i="5"/>
  <c r="G70" i="5" s="1"/>
  <c r="B71" i="5"/>
  <c r="B73" i="5"/>
  <c r="G73" i="5" s="1"/>
  <c r="B74" i="5"/>
  <c r="B75" i="5"/>
  <c r="G75" i="5" s="1"/>
  <c r="B77" i="5"/>
  <c r="E77" i="5" s="1"/>
  <c r="G77" i="5"/>
  <c r="B78" i="5"/>
  <c r="B80" i="5"/>
  <c r="E80" i="5" s="1"/>
  <c r="B82" i="5"/>
  <c r="B83" i="5"/>
  <c r="E83" i="5" s="1"/>
  <c r="B84" i="5"/>
  <c r="G84" i="5" s="1"/>
  <c r="B85" i="5"/>
  <c r="G85" i="5" s="1"/>
  <c r="B86" i="5"/>
  <c r="E86" i="5" s="1"/>
  <c r="B87" i="5"/>
  <c r="G87" i="5" s="1"/>
  <c r="B89" i="5"/>
  <c r="B90" i="5"/>
  <c r="E90" i="5" s="1"/>
  <c r="B91" i="5"/>
  <c r="G91" i="5" s="1"/>
  <c r="B6" i="6"/>
  <c r="D6" i="6"/>
  <c r="F6" i="6"/>
  <c r="B38" i="6"/>
  <c r="D38" i="6"/>
  <c r="F38" i="6"/>
  <c r="B65" i="6"/>
  <c r="D65" i="6"/>
  <c r="F65" i="6"/>
  <c r="B8" i="7"/>
  <c r="B9" i="7"/>
  <c r="C9" i="7" s="1"/>
  <c r="B11" i="7"/>
  <c r="C11" i="7" s="1"/>
  <c r="B12" i="7"/>
  <c r="C12" i="7" s="1"/>
  <c r="B14" i="7"/>
  <c r="C14" i="7" s="1"/>
  <c r="B15" i="7"/>
  <c r="C15" i="7" s="1"/>
  <c r="B16" i="7"/>
  <c r="B19" i="7"/>
  <c r="C19" i="7" s="1"/>
  <c r="B20" i="7"/>
  <c r="C20" i="7" s="1"/>
  <c r="B21" i="7"/>
  <c r="C21" i="7"/>
  <c r="B22" i="7"/>
  <c r="C22" i="7" s="1"/>
  <c r="B23" i="7"/>
  <c r="B24" i="7"/>
  <c r="C24" i="7" s="1"/>
  <c r="B25" i="7"/>
  <c r="C25" i="7" s="1"/>
  <c r="B27" i="7"/>
  <c r="C27" i="7" s="1"/>
  <c r="B29" i="7"/>
  <c r="C29" i="7" s="1"/>
  <c r="B30" i="7"/>
  <c r="C30" i="7" s="1"/>
  <c r="B31" i="7"/>
  <c r="C31" i="7" s="1"/>
  <c r="B33" i="7"/>
  <c r="C33" i="7" s="1"/>
  <c r="B35" i="7"/>
  <c r="C35" i="7" s="1"/>
  <c r="B36" i="7"/>
  <c r="B39" i="7"/>
  <c r="C39" i="7" s="1"/>
  <c r="B40" i="7"/>
  <c r="C40" i="7" s="1"/>
  <c r="B41" i="7"/>
  <c r="C41" i="7" s="1"/>
  <c r="B43" i="7"/>
  <c r="C43" i="7" s="1"/>
  <c r="B45" i="7"/>
  <c r="C45" i="7" s="1"/>
  <c r="B46" i="7"/>
  <c r="C46" i="7" s="1"/>
  <c r="B47" i="7"/>
  <c r="C47" i="7" s="1"/>
  <c r="B49" i="7"/>
  <c r="C49" i="7" s="1"/>
  <c r="B50" i="7"/>
  <c r="C50" i="7" s="1"/>
  <c r="B51" i="7"/>
  <c r="C51" i="7" s="1"/>
  <c r="B52" i="7"/>
  <c r="C52" i="7" s="1"/>
  <c r="B53" i="7"/>
  <c r="C53" i="7" s="1"/>
  <c r="B54" i="7"/>
  <c r="C54" i="7" s="1"/>
  <c r="B56" i="7"/>
  <c r="C56" i="7" s="1"/>
  <c r="B57" i="7"/>
  <c r="C57" i="7" s="1"/>
  <c r="B59" i="7"/>
  <c r="C59" i="7" s="1"/>
  <c r="B60" i="7"/>
  <c r="C60" i="7" s="1"/>
  <c r="B61" i="7"/>
  <c r="C61" i="7" s="1"/>
  <c r="B62" i="7"/>
  <c r="C62" i="7" s="1"/>
  <c r="B63" i="7"/>
  <c r="C63" i="7" s="1"/>
  <c r="D64" i="7"/>
  <c r="F64" i="7"/>
  <c r="B67" i="7"/>
  <c r="C67" i="7" s="1"/>
  <c r="B68" i="7"/>
  <c r="C68" i="7" s="1"/>
  <c r="B69" i="7"/>
  <c r="C69" i="7" s="1"/>
  <c r="B70" i="7"/>
  <c r="C70" i="7" s="1"/>
  <c r="B71" i="7"/>
  <c r="C71" i="7" s="1"/>
  <c r="B73" i="7"/>
  <c r="C73" i="7" s="1"/>
  <c r="B74" i="7"/>
  <c r="C74" i="7" s="1"/>
  <c r="B75" i="7"/>
  <c r="C75" i="7" s="1"/>
  <c r="B77" i="7"/>
  <c r="C77" i="7" s="1"/>
  <c r="B78" i="7"/>
  <c r="C78" i="7" s="1"/>
  <c r="B80" i="7"/>
  <c r="C80" i="7" s="1"/>
  <c r="B82" i="7"/>
  <c r="C82" i="7" s="1"/>
  <c r="B83" i="7"/>
  <c r="C83" i="7" s="1"/>
  <c r="B84" i="7"/>
  <c r="C84" i="7" s="1"/>
  <c r="B85" i="7"/>
  <c r="D86" i="7"/>
  <c r="F86" i="7"/>
  <c r="B87" i="7"/>
  <c r="C87" i="7" s="1"/>
  <c r="B89" i="7"/>
  <c r="C89" i="7" s="1"/>
  <c r="B90" i="7"/>
  <c r="C90" i="7" s="1"/>
  <c r="B91" i="7"/>
  <c r="C91" i="7" s="1"/>
  <c r="E15" i="8"/>
  <c r="G15" i="8"/>
  <c r="E41" i="8"/>
  <c r="G41" i="8"/>
  <c r="E85" i="8"/>
  <c r="E16" i="8"/>
  <c r="G16" i="8"/>
  <c r="G14" i="8"/>
  <c r="E60" i="8"/>
  <c r="G60" i="8"/>
  <c r="E55" i="8"/>
  <c r="G55" i="8"/>
  <c r="G48" i="8"/>
  <c r="G45" i="8"/>
  <c r="E43" i="8"/>
  <c r="G43" i="8"/>
  <c r="G40" i="8"/>
  <c r="G90" i="5"/>
  <c r="G80" i="5"/>
  <c r="E68" i="5"/>
  <c r="E54" i="5"/>
  <c r="G46" i="5"/>
  <c r="E23" i="5"/>
  <c r="G20" i="5"/>
  <c r="E14" i="5"/>
  <c r="C85" i="7"/>
  <c r="C8" i="7"/>
  <c r="C23" i="7"/>
  <c r="C16" i="7"/>
  <c r="G9" i="10"/>
  <c r="G12" i="10"/>
  <c r="G14" i="10"/>
  <c r="G16" i="10"/>
  <c r="G38" i="10"/>
  <c r="G40" i="10"/>
  <c r="G42" i="10"/>
  <c r="G44" i="10"/>
  <c r="G47" i="10"/>
  <c r="G52" i="10"/>
  <c r="G54" i="10"/>
  <c r="G55" i="10"/>
  <c r="G58" i="10"/>
  <c r="E21" i="10"/>
  <c r="E22" i="10"/>
  <c r="E24" i="10"/>
  <c r="E25" i="10"/>
  <c r="E27" i="10"/>
  <c r="E29" i="10"/>
  <c r="E31" i="10"/>
  <c r="E64" i="10"/>
  <c r="E66" i="10"/>
  <c r="E68" i="10"/>
  <c r="E70" i="10"/>
  <c r="E72" i="10"/>
  <c r="E79" i="10"/>
  <c r="E84" i="10"/>
  <c r="E85" i="10"/>
  <c r="F5" i="5"/>
  <c r="G67" i="8"/>
  <c r="G86" i="8"/>
  <c r="E86" i="8"/>
  <c r="E42" i="10"/>
  <c r="E21" i="5"/>
  <c r="E47" i="10"/>
  <c r="G86" i="5"/>
  <c r="E48" i="5"/>
  <c r="E28" i="8"/>
  <c r="E51" i="10"/>
  <c r="E24" i="8"/>
  <c r="E38" i="10"/>
  <c r="E52" i="10"/>
  <c r="E58" i="10"/>
  <c r="E72" i="8"/>
  <c r="G72" i="8"/>
  <c r="E87" i="5"/>
  <c r="E77" i="8"/>
  <c r="G77" i="8"/>
  <c r="E25" i="8"/>
  <c r="G25" i="8"/>
  <c r="E69" i="8"/>
  <c r="E32" i="8"/>
  <c r="E21" i="8"/>
  <c r="G73" i="8"/>
  <c r="G67" i="10"/>
  <c r="G25" i="5"/>
  <c r="E75" i="5"/>
  <c r="G65" i="6"/>
  <c r="G53" i="5"/>
  <c r="E53" i="5"/>
  <c r="E83" i="8"/>
  <c r="E48" i="8"/>
  <c r="G46" i="8"/>
  <c r="G56" i="8"/>
  <c r="G71" i="8"/>
  <c r="E13" i="8"/>
  <c r="B69" i="13"/>
  <c r="E34" i="5" l="1"/>
  <c r="G51" i="5"/>
  <c r="B86" i="7"/>
  <c r="G86" i="7" s="1"/>
  <c r="E33" i="10"/>
  <c r="E48" i="10"/>
  <c r="E17" i="5"/>
  <c r="G65" i="8"/>
  <c r="G50" i="10"/>
  <c r="G50" i="8"/>
  <c r="G36" i="8"/>
  <c r="E23" i="8"/>
  <c r="E50" i="5"/>
  <c r="B41" i="16"/>
  <c r="G11" i="8"/>
  <c r="E68" i="8"/>
  <c r="G51" i="8"/>
  <c r="G59" i="8"/>
  <c r="E61" i="10"/>
  <c r="E20" i="8"/>
  <c r="G80" i="8"/>
  <c r="E19" i="10"/>
  <c r="E9" i="5"/>
  <c r="G8" i="8"/>
  <c r="G32" i="5"/>
  <c r="E91" i="5"/>
  <c r="G9" i="8"/>
  <c r="G16" i="5"/>
  <c r="G79" i="8"/>
  <c r="E40" i="5"/>
  <c r="E52" i="8"/>
  <c r="E6" i="6"/>
  <c r="G52" i="5"/>
  <c r="G83" i="5"/>
  <c r="E76" i="10"/>
  <c r="E84" i="5"/>
  <c r="F62" i="13"/>
  <c r="G66" i="8"/>
  <c r="G30" i="5"/>
  <c r="G61" i="8"/>
  <c r="D5" i="6"/>
  <c r="E70" i="5"/>
  <c r="G57" i="5"/>
  <c r="G8" i="10"/>
  <c r="B57" i="16"/>
  <c r="E87" i="8"/>
  <c r="B84" i="13"/>
  <c r="B46" i="16"/>
  <c r="F6" i="13"/>
  <c r="F5" i="13" s="1"/>
  <c r="G36" i="5"/>
  <c r="F5" i="6"/>
  <c r="B10" i="13"/>
  <c r="B70" i="16"/>
  <c r="G34" i="8"/>
  <c r="B5" i="6"/>
  <c r="E5" i="6" s="1"/>
  <c r="B46" i="13"/>
  <c r="B75" i="13"/>
  <c r="F5" i="11"/>
  <c r="G5" i="11" s="1"/>
  <c r="G57" i="10"/>
  <c r="G75" i="8"/>
  <c r="E80" i="10"/>
  <c r="G22" i="5"/>
  <c r="E60" i="5"/>
  <c r="B7" i="16"/>
  <c r="B37" i="13"/>
  <c r="G30" i="10"/>
  <c r="E43" i="10"/>
  <c r="E11" i="5"/>
  <c r="E73" i="5"/>
  <c r="B53" i="13"/>
  <c r="B18" i="10"/>
  <c r="G18" i="10" s="1"/>
  <c r="G71" i="5"/>
  <c r="E71" i="5"/>
  <c r="E81" i="8"/>
  <c r="G81" i="8"/>
  <c r="E20" i="10"/>
  <c r="G20" i="10"/>
  <c r="G23" i="10"/>
  <c r="E23" i="10"/>
  <c r="E45" i="10"/>
  <c r="G45" i="10"/>
  <c r="G59" i="10"/>
  <c r="E59" i="10"/>
  <c r="G82" i="10"/>
  <c r="E82" i="10"/>
  <c r="E78" i="10"/>
  <c r="G19" i="5"/>
  <c r="E19" i="5"/>
  <c r="E15" i="5"/>
  <c r="G15" i="5"/>
  <c r="E58" i="8"/>
  <c r="G58" i="8"/>
  <c r="E44" i="8"/>
  <c r="G44" i="8"/>
  <c r="E39" i="8"/>
  <c r="G39" i="8"/>
  <c r="B37" i="8"/>
  <c r="C61" i="8" s="1"/>
  <c r="E15" i="10"/>
  <c r="G15" i="10"/>
  <c r="F5" i="10"/>
  <c r="E71" i="10"/>
  <c r="G71" i="10"/>
  <c r="G74" i="10"/>
  <c r="E74" i="10"/>
  <c r="E42" i="5"/>
  <c r="E30" i="8"/>
  <c r="G62" i="8"/>
  <c r="E53" i="8"/>
  <c r="G74" i="5"/>
  <c r="E74" i="5"/>
  <c r="E62" i="5"/>
  <c r="G62" i="5"/>
  <c r="G58" i="5"/>
  <c r="E58" i="5"/>
  <c r="E55" i="5"/>
  <c r="G55" i="5"/>
  <c r="E26" i="8"/>
  <c r="G26" i="8"/>
  <c r="E11" i="10"/>
  <c r="G11" i="10"/>
  <c r="G35" i="10"/>
  <c r="E35" i="10"/>
  <c r="E39" i="10"/>
  <c r="G39" i="10"/>
  <c r="G69" i="5"/>
  <c r="E49" i="8"/>
  <c r="E38" i="6"/>
  <c r="G38" i="6"/>
  <c r="G8" i="5"/>
  <c r="E8" i="5"/>
  <c r="G65" i="10"/>
  <c r="E65" i="10"/>
  <c r="B62" i="10"/>
  <c r="C71" i="10" s="1"/>
  <c r="B28" i="16"/>
  <c r="B76" i="16"/>
  <c r="D5" i="10"/>
  <c r="G6" i="6"/>
  <c r="B28" i="13"/>
  <c r="B54" i="16"/>
  <c r="G22" i="8"/>
  <c r="B63" i="13"/>
  <c r="B13" i="13"/>
  <c r="B7" i="13"/>
  <c r="D36" i="16"/>
  <c r="B37" i="16"/>
  <c r="B84" i="16"/>
  <c r="F5" i="8"/>
  <c r="B5" i="12"/>
  <c r="C49" i="12" s="1"/>
  <c r="F36" i="16"/>
  <c r="G58" i="16" s="1"/>
  <c r="E5" i="18"/>
  <c r="G5" i="18"/>
  <c r="F63" i="16"/>
  <c r="G41" i="5"/>
  <c r="E41" i="5"/>
  <c r="E31" i="5"/>
  <c r="G31" i="5"/>
  <c r="E26" i="5"/>
  <c r="G26" i="5"/>
  <c r="G89" i="5"/>
  <c r="E89" i="5"/>
  <c r="E85" i="5"/>
  <c r="E63" i="5"/>
  <c r="G63" i="5"/>
  <c r="G44" i="5"/>
  <c r="E44" i="5"/>
  <c r="D63" i="8"/>
  <c r="D5" i="8" s="1"/>
  <c r="B82" i="8"/>
  <c r="E31" i="8"/>
  <c r="B6" i="8"/>
  <c r="C31" i="8" s="1"/>
  <c r="G31" i="8"/>
  <c r="E60" i="10"/>
  <c r="G60" i="10"/>
  <c r="E36" i="11"/>
  <c r="D5" i="11"/>
  <c r="E5" i="11" s="1"/>
  <c r="C35" i="12"/>
  <c r="C81" i="12"/>
  <c r="C78" i="12"/>
  <c r="C38" i="12"/>
  <c r="C24" i="12"/>
  <c r="C10" i="12"/>
  <c r="C50" i="12"/>
  <c r="C66" i="12"/>
  <c r="D62" i="13"/>
  <c r="D6" i="16"/>
  <c r="E24" i="5"/>
  <c r="G24" i="5"/>
  <c r="B38" i="5"/>
  <c r="B64" i="7"/>
  <c r="G64" i="7" s="1"/>
  <c r="C86" i="7"/>
  <c r="E86" i="7"/>
  <c r="G78" i="5"/>
  <c r="E78" i="5"/>
  <c r="G67" i="5"/>
  <c r="B65" i="5"/>
  <c r="E67" i="5"/>
  <c r="E47" i="5"/>
  <c r="G47" i="5"/>
  <c r="E12" i="5"/>
  <c r="G12" i="5"/>
  <c r="B6" i="5"/>
  <c r="E74" i="8"/>
  <c r="G74" i="8"/>
  <c r="E49" i="10"/>
  <c r="G49" i="10"/>
  <c r="B36" i="10"/>
  <c r="C58" i="10" s="1"/>
  <c r="E77" i="10"/>
  <c r="G77" i="10"/>
  <c r="G81" i="10"/>
  <c r="E81" i="10"/>
  <c r="E86" i="10"/>
  <c r="E65" i="6"/>
  <c r="G82" i="5"/>
  <c r="E82" i="5"/>
  <c r="G78" i="8"/>
  <c r="E78" i="8"/>
  <c r="B41" i="13"/>
  <c r="B56" i="13"/>
  <c r="D17" i="13"/>
  <c r="D6" i="13" s="1"/>
  <c r="B18" i="13"/>
  <c r="F6" i="16"/>
  <c r="B18" i="16"/>
  <c r="E61" i="5"/>
  <c r="G61" i="5"/>
  <c r="G28" i="5"/>
  <c r="E28" i="5"/>
  <c r="B12" i="16"/>
  <c r="D63" i="16"/>
  <c r="B64" i="16"/>
  <c r="C47" i="12" l="1"/>
  <c r="B62" i="13"/>
  <c r="C11" i="12"/>
  <c r="C72" i="12"/>
  <c r="C85" i="12"/>
  <c r="C73" i="12"/>
  <c r="C86" i="12"/>
  <c r="C34" i="12"/>
  <c r="E6" i="8"/>
  <c r="C29" i="12"/>
  <c r="C49" i="10"/>
  <c r="C81" i="10"/>
  <c r="C68" i="10"/>
  <c r="C5" i="18"/>
  <c r="C62" i="8"/>
  <c r="C48" i="8"/>
  <c r="C55" i="8"/>
  <c r="G59" i="16"/>
  <c r="C67" i="12"/>
  <c r="C82" i="12"/>
  <c r="C45" i="8"/>
  <c r="C51" i="12"/>
  <c r="C41" i="8"/>
  <c r="G42" i="16"/>
  <c r="C33" i="12"/>
  <c r="C80" i="12"/>
  <c r="C74" i="10"/>
  <c r="G52" i="16"/>
  <c r="C60" i="12"/>
  <c r="G38" i="16"/>
  <c r="C16" i="12"/>
  <c r="C15" i="12"/>
  <c r="C30" i="12"/>
  <c r="C72" i="10"/>
  <c r="C56" i="8"/>
  <c r="C25" i="12"/>
  <c r="C52" i="12"/>
  <c r="C76" i="12"/>
  <c r="G49" i="16"/>
  <c r="G62" i="10"/>
  <c r="E37" i="8"/>
  <c r="C64" i="10"/>
  <c r="C71" i="12"/>
  <c r="C48" i="12"/>
  <c r="G56" i="16"/>
  <c r="C65" i="10"/>
  <c r="C39" i="12"/>
  <c r="C77" i="10"/>
  <c r="C27" i="12"/>
  <c r="G53" i="16"/>
  <c r="C20" i="12"/>
  <c r="C19" i="12"/>
  <c r="C44" i="12"/>
  <c r="G48" i="16"/>
  <c r="C85" i="10"/>
  <c r="G5" i="6"/>
  <c r="B36" i="13"/>
  <c r="C82" i="10"/>
  <c r="B36" i="16"/>
  <c r="C45" i="16" s="1"/>
  <c r="E18" i="10"/>
  <c r="B6" i="10"/>
  <c r="G6" i="10" s="1"/>
  <c r="C58" i="8"/>
  <c r="C52" i="8"/>
  <c r="C51" i="8"/>
  <c r="C46" i="8"/>
  <c r="C84" i="10"/>
  <c r="G40" i="16"/>
  <c r="C53" i="8"/>
  <c r="G50" i="16"/>
  <c r="G37" i="8"/>
  <c r="C59" i="8"/>
  <c r="C39" i="8"/>
  <c r="C60" i="10"/>
  <c r="C78" i="10"/>
  <c r="G62" i="16"/>
  <c r="C73" i="10"/>
  <c r="C70" i="10"/>
  <c r="C80" i="10"/>
  <c r="C42" i="12"/>
  <c r="C61" i="12"/>
  <c r="C59" i="12"/>
  <c r="C6" i="12"/>
  <c r="C55" i="12"/>
  <c r="C74" i="12"/>
  <c r="C9" i="12"/>
  <c r="C18" i="12"/>
  <c r="C21" i="12"/>
  <c r="C70" i="12"/>
  <c r="C68" i="12"/>
  <c r="C14" i="12"/>
  <c r="C57" i="12"/>
  <c r="C58" i="12"/>
  <c r="C12" i="12"/>
  <c r="C40" i="12"/>
  <c r="C31" i="12"/>
  <c r="C79" i="12"/>
  <c r="C22" i="12"/>
  <c r="C36" i="12"/>
  <c r="C23" i="12"/>
  <c r="C87" i="12"/>
  <c r="C13" i="12"/>
  <c r="C56" i="12"/>
  <c r="C62" i="12"/>
  <c r="C64" i="12"/>
  <c r="C45" i="12"/>
  <c r="C43" i="12"/>
  <c r="C65" i="12"/>
  <c r="C54" i="12"/>
  <c r="B6" i="16"/>
  <c r="C13" i="16" s="1"/>
  <c r="G43" i="16"/>
  <c r="G44" i="16"/>
  <c r="G61" i="16"/>
  <c r="G39" i="16"/>
  <c r="G55" i="16"/>
  <c r="G47" i="16"/>
  <c r="C66" i="10"/>
  <c r="C76" i="10"/>
  <c r="B63" i="16"/>
  <c r="C68" i="16" s="1"/>
  <c r="D5" i="13"/>
  <c r="C86" i="10"/>
  <c r="C44" i="8"/>
  <c r="C79" i="10"/>
  <c r="G51" i="16"/>
  <c r="C40" i="8"/>
  <c r="G45" i="16"/>
  <c r="C49" i="8"/>
  <c r="C50" i="8"/>
  <c r="C43" i="8"/>
  <c r="C60" i="8"/>
  <c r="G60" i="16"/>
  <c r="C67" i="10"/>
  <c r="E62" i="10"/>
  <c r="C62" i="10"/>
  <c r="C83" i="12"/>
  <c r="E42" i="16"/>
  <c r="E44" i="16"/>
  <c r="E49" i="16"/>
  <c r="E53" i="16"/>
  <c r="E38" i="16"/>
  <c r="E58" i="16"/>
  <c r="E62" i="16"/>
  <c r="E43" i="16"/>
  <c r="E50" i="16"/>
  <c r="E39" i="16"/>
  <c r="E59" i="16"/>
  <c r="E51" i="16"/>
  <c r="E40" i="16"/>
  <c r="E52" i="16"/>
  <c r="E45" i="16"/>
  <c r="E47" i="16"/>
  <c r="E55" i="16"/>
  <c r="E60" i="16"/>
  <c r="E48" i="16"/>
  <c r="E56" i="16"/>
  <c r="E61" i="16"/>
  <c r="C8" i="12"/>
  <c r="C77" i="12"/>
  <c r="G82" i="8"/>
  <c r="B63" i="8"/>
  <c r="E78" i="16"/>
  <c r="E69" i="16"/>
  <c r="E86" i="16"/>
  <c r="E80" i="16"/>
  <c r="E72" i="16"/>
  <c r="E85" i="16"/>
  <c r="E79" i="16"/>
  <c r="E68" i="16"/>
  <c r="E66" i="16"/>
  <c r="E75" i="16"/>
  <c r="E65" i="16"/>
  <c r="E82" i="16"/>
  <c r="E74" i="16"/>
  <c r="E67" i="16"/>
  <c r="E87" i="16"/>
  <c r="E77" i="16"/>
  <c r="E71" i="16"/>
  <c r="E81" i="16"/>
  <c r="E73" i="16"/>
  <c r="E83" i="16"/>
  <c r="G65" i="5"/>
  <c r="E65" i="5"/>
  <c r="G38" i="5"/>
  <c r="E38" i="5"/>
  <c r="E21" i="16"/>
  <c r="E25" i="16"/>
  <c r="E35" i="16"/>
  <c r="E15" i="16"/>
  <c r="E27" i="16"/>
  <c r="E33" i="16"/>
  <c r="E13" i="16"/>
  <c r="E23" i="16"/>
  <c r="E14" i="16"/>
  <c r="E29" i="16"/>
  <c r="E19" i="16"/>
  <c r="E17" i="16"/>
  <c r="E20" i="16"/>
  <c r="E24" i="16"/>
  <c r="E11" i="16"/>
  <c r="E22" i="16"/>
  <c r="E16" i="16"/>
  <c r="E8" i="16"/>
  <c r="E30" i="16"/>
  <c r="E9" i="16"/>
  <c r="E31" i="16"/>
  <c r="D5" i="16"/>
  <c r="E82" i="8"/>
  <c r="G78" i="16"/>
  <c r="G81" i="16"/>
  <c r="G85" i="16"/>
  <c r="G66" i="16"/>
  <c r="G69" i="16"/>
  <c r="G87" i="16"/>
  <c r="G72" i="16"/>
  <c r="G79" i="16"/>
  <c r="G86" i="16"/>
  <c r="G71" i="16"/>
  <c r="G73" i="16"/>
  <c r="G77" i="16"/>
  <c r="G80" i="16"/>
  <c r="G83" i="16"/>
  <c r="G65" i="16"/>
  <c r="G68" i="16"/>
  <c r="G75" i="16"/>
  <c r="G82" i="16"/>
  <c r="G67" i="16"/>
  <c r="G74" i="16"/>
  <c r="B17" i="13"/>
  <c r="B6" i="13" s="1"/>
  <c r="B5" i="13" s="1"/>
  <c r="E6" i="5"/>
  <c r="B5" i="5"/>
  <c r="G6" i="5"/>
  <c r="C74" i="16"/>
  <c r="C80" i="16"/>
  <c r="C31" i="16"/>
  <c r="C21" i="16"/>
  <c r="C9" i="16"/>
  <c r="C34" i="16"/>
  <c r="C8" i="16"/>
  <c r="G29" i="16"/>
  <c r="G9" i="16"/>
  <c r="G19" i="16"/>
  <c r="G31" i="16"/>
  <c r="G33" i="16"/>
  <c r="G13" i="16"/>
  <c r="G24" i="16"/>
  <c r="G22" i="16"/>
  <c r="G23" i="16"/>
  <c r="G17" i="16"/>
  <c r="G25" i="16"/>
  <c r="G35" i="16"/>
  <c r="G15" i="16"/>
  <c r="G27" i="16"/>
  <c r="G30" i="16"/>
  <c r="G10" i="16"/>
  <c r="G20" i="16"/>
  <c r="G11" i="16"/>
  <c r="G21" i="16"/>
  <c r="F5" i="16"/>
  <c r="G16" i="16"/>
  <c r="G8" i="16"/>
  <c r="G14" i="16"/>
  <c r="C39" i="10"/>
  <c r="C45" i="10"/>
  <c r="C43" i="10"/>
  <c r="C42" i="10"/>
  <c r="C54" i="10"/>
  <c r="C47" i="10"/>
  <c r="C52" i="10"/>
  <c r="C57" i="10"/>
  <c r="G36" i="10"/>
  <c r="C38" i="10"/>
  <c r="C48" i="10"/>
  <c r="C55" i="10"/>
  <c r="C51" i="10"/>
  <c r="C44" i="10"/>
  <c r="C50" i="10"/>
  <c r="C61" i="10"/>
  <c r="C59" i="10"/>
  <c r="C40" i="10"/>
  <c r="E36" i="10"/>
  <c r="C17" i="8"/>
  <c r="C30" i="8"/>
  <c r="C11" i="8"/>
  <c r="C28" i="8"/>
  <c r="C32" i="8"/>
  <c r="C19" i="8"/>
  <c r="C13" i="8"/>
  <c r="C25" i="8"/>
  <c r="C15" i="8"/>
  <c r="C8" i="8"/>
  <c r="C26" i="8"/>
  <c r="C34" i="8"/>
  <c r="C16" i="8"/>
  <c r="C23" i="8"/>
  <c r="C24" i="8"/>
  <c r="G6" i="8"/>
  <c r="C36" i="8"/>
  <c r="C9" i="8"/>
  <c r="C21" i="8"/>
  <c r="C22" i="8"/>
  <c r="C20" i="8"/>
  <c r="C6" i="8"/>
  <c r="C14" i="8"/>
  <c r="E64" i="7"/>
  <c r="C42" i="16" l="1"/>
  <c r="C52" i="16"/>
  <c r="C14" i="16"/>
  <c r="C32" i="16"/>
  <c r="C15" i="16"/>
  <c r="C27" i="16"/>
  <c r="C16" i="16"/>
  <c r="C23" i="16"/>
  <c r="C33" i="16"/>
  <c r="C24" i="16"/>
  <c r="C22" i="16"/>
  <c r="C25" i="16"/>
  <c r="C11" i="16"/>
  <c r="C30" i="16"/>
  <c r="C20" i="16"/>
  <c r="C29" i="16"/>
  <c r="C17" i="16"/>
  <c r="C35" i="16"/>
  <c r="C19" i="16"/>
  <c r="C37" i="8"/>
  <c r="C56" i="16"/>
  <c r="C43" i="16"/>
  <c r="C55" i="16"/>
  <c r="C47" i="16"/>
  <c r="C60" i="16"/>
  <c r="C51" i="16"/>
  <c r="C39" i="16"/>
  <c r="C40" i="16"/>
  <c r="C49" i="16"/>
  <c r="C48" i="16"/>
  <c r="C61" i="16"/>
  <c r="C59" i="16"/>
  <c r="C38" i="16"/>
  <c r="C82" i="16"/>
  <c r="C71" i="16"/>
  <c r="C85" i="16"/>
  <c r="C73" i="16"/>
  <c r="C77" i="16"/>
  <c r="C87" i="16"/>
  <c r="C83" i="16"/>
  <c r="C65" i="16"/>
  <c r="C86" i="16"/>
  <c r="C67" i="16"/>
  <c r="C62" i="16"/>
  <c r="C53" i="16"/>
  <c r="C81" i="16"/>
  <c r="C79" i="16"/>
  <c r="C78" i="16"/>
  <c r="C58" i="16"/>
  <c r="C44" i="16"/>
  <c r="C72" i="16"/>
  <c r="C66" i="16"/>
  <c r="C75" i="16"/>
  <c r="B5" i="16"/>
  <c r="C69" i="16"/>
  <c r="C50" i="16"/>
  <c r="C21" i="10"/>
  <c r="C15" i="10"/>
  <c r="C35" i="10"/>
  <c r="C31" i="10"/>
  <c r="C16" i="10"/>
  <c r="C12" i="10"/>
  <c r="C29" i="10"/>
  <c r="C24" i="10"/>
  <c r="C33" i="10"/>
  <c r="C18" i="10"/>
  <c r="C8" i="10"/>
  <c r="C14" i="10"/>
  <c r="C25" i="10"/>
  <c r="E6" i="10"/>
  <c r="C19" i="10"/>
  <c r="C11" i="10"/>
  <c r="C27" i="10"/>
  <c r="B5" i="10"/>
  <c r="C5" i="10" s="1"/>
  <c r="C30" i="10"/>
  <c r="C20" i="10"/>
  <c r="C22" i="10"/>
  <c r="C9" i="10"/>
  <c r="C23" i="10"/>
  <c r="C6" i="10"/>
  <c r="C71" i="13"/>
  <c r="C25" i="13"/>
  <c r="C77" i="13"/>
  <c r="C30" i="13"/>
  <c r="C11" i="13"/>
  <c r="C43" i="13"/>
  <c r="C61" i="13"/>
  <c r="C76" i="13"/>
  <c r="C42" i="13"/>
  <c r="C80" i="13"/>
  <c r="C65" i="13"/>
  <c r="C35" i="13"/>
  <c r="C74" i="13"/>
  <c r="C15" i="13"/>
  <c r="C8" i="13"/>
  <c r="C14" i="13"/>
  <c r="C51" i="13"/>
  <c r="C19" i="13"/>
  <c r="C40" i="13"/>
  <c r="C9" i="13"/>
  <c r="C78" i="13"/>
  <c r="C38" i="13"/>
  <c r="C45" i="13"/>
  <c r="C67" i="13"/>
  <c r="C81" i="13"/>
  <c r="C59" i="13"/>
  <c r="C66" i="13"/>
  <c r="C52" i="13"/>
  <c r="C79" i="13"/>
  <c r="C72" i="13"/>
  <c r="C60" i="13"/>
  <c r="C70" i="13"/>
  <c r="C48" i="13"/>
  <c r="C21" i="13"/>
  <c r="C50" i="13"/>
  <c r="C86" i="13"/>
  <c r="C31" i="13"/>
  <c r="C27" i="13"/>
  <c r="C29" i="13"/>
  <c r="C55" i="13"/>
  <c r="C82" i="13"/>
  <c r="C22" i="13"/>
  <c r="C12" i="13"/>
  <c r="C54" i="13"/>
  <c r="C47" i="13"/>
  <c r="C20" i="13"/>
  <c r="C64" i="13"/>
  <c r="C33" i="13"/>
  <c r="C39" i="13"/>
  <c r="C44" i="13"/>
  <c r="C24" i="13"/>
  <c r="C58" i="13"/>
  <c r="C83" i="13"/>
  <c r="C87" i="13"/>
  <c r="C57" i="13"/>
  <c r="C73" i="13"/>
  <c r="C16" i="13"/>
  <c r="C49" i="13"/>
  <c r="C68" i="13"/>
  <c r="C85" i="13"/>
  <c r="C77" i="8"/>
  <c r="C86" i="8"/>
  <c r="G63" i="8"/>
  <c r="C79" i="8"/>
  <c r="C81" i="8"/>
  <c r="C65" i="8"/>
  <c r="C68" i="8"/>
  <c r="C71" i="8"/>
  <c r="C83" i="8"/>
  <c r="C78" i="8"/>
  <c r="C66" i="8"/>
  <c r="C75" i="8"/>
  <c r="C87" i="8"/>
  <c r="C72" i="8"/>
  <c r="C63" i="8"/>
  <c r="C67" i="8"/>
  <c r="C73" i="8"/>
  <c r="C69" i="8"/>
  <c r="C85" i="8"/>
  <c r="C80" i="8"/>
  <c r="C74" i="8"/>
  <c r="G5" i="5"/>
  <c r="E5" i="5"/>
  <c r="C36" i="10"/>
  <c r="C82" i="8"/>
  <c r="E63" i="8"/>
  <c r="B5" i="8"/>
  <c r="C36" i="13"/>
  <c r="C18" i="13"/>
  <c r="G5" i="10" l="1"/>
  <c r="E5" i="10"/>
  <c r="C5" i="8"/>
  <c r="G5" i="8"/>
  <c r="E5" i="8"/>
  <c r="B18" i="19"/>
  <c r="G22" i="19"/>
  <c r="E22" i="19"/>
  <c r="E18" i="19" l="1"/>
  <c r="C18" i="19"/>
  <c r="B6" i="19"/>
  <c r="G18" i="19"/>
  <c r="E6" i="19" l="1"/>
  <c r="G6" i="19"/>
  <c r="B5" i="19"/>
  <c r="C6" i="19"/>
  <c r="G5" i="19" l="1"/>
  <c r="E5" i="19"/>
  <c r="C5" i="19" l="1"/>
  <c r="E37" i="21"/>
  <c r="C37" i="21"/>
  <c r="C38" i="21"/>
  <c r="E38" i="21"/>
  <c r="G38" i="21"/>
  <c r="G37" i="21"/>
  <c r="B35" i="21"/>
  <c r="C35" i="21" s="1"/>
  <c r="B34" i="21" l="1"/>
  <c r="E35" i="21"/>
  <c r="F35" i="21"/>
  <c r="B5" i="21" l="1"/>
  <c r="C34" i="21"/>
  <c r="E34" i="21"/>
  <c r="F34" i="21"/>
  <c r="G35" i="21"/>
  <c r="F5" i="21" l="1"/>
  <c r="G5" i="21" s="1"/>
  <c r="G34" i="21"/>
  <c r="C5" i="21"/>
  <c r="E5" i="21"/>
</calcChain>
</file>

<file path=xl/sharedStrings.xml><?xml version="1.0" encoding="utf-8"?>
<sst xmlns="http://schemas.openxmlformats.org/spreadsheetml/2006/main" count="1637" uniqueCount="480">
  <si>
    <t>總計</t>
  </si>
  <si>
    <t>人數</t>
  </si>
  <si>
    <t>60處工業區總計</t>
  </si>
  <si>
    <t>新竹縣</t>
  </si>
  <si>
    <t>花蓮縣</t>
  </si>
  <si>
    <t>台東縣</t>
  </si>
  <si>
    <t>資料來源：經濟部工業局工業區工業行政管理資訊系統（廠商動態管理資訊系統）</t>
  </si>
  <si>
    <t>單位:人;%</t>
  </si>
  <si>
    <t>經濟部工業局所轄各工業區廠商員工性別統計</t>
    <phoneticPr fontId="6" type="noConversion"/>
  </si>
  <si>
    <r>
      <t xml:space="preserve">      </t>
    </r>
    <r>
      <rPr>
        <sz val="12"/>
        <rFont val="標楷體"/>
        <family val="4"/>
        <charset val="136"/>
      </rPr>
      <t>桃園幼獅工業區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</si>
  <si>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大園工業區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</si>
  <si>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中壢工業區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</si>
  <si>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宜蘭縣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</si>
  <si>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利澤工業區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</si>
  <si>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龍德工業區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</si>
  <si>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基隆市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</si>
  <si>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大武崙工業區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</si>
  <si>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瑞芳工業區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</si>
  <si>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臺北縣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</si>
  <si>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五股工業區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</si>
  <si>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土城工業區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</si>
  <si>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樹林工業區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</si>
  <si>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林口特定區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工二</t>
    </r>
    <r>
      <rPr>
        <sz val="12"/>
        <rFont val="Times New Roman"/>
        <family val="1"/>
      </rPr>
      <t>)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</si>
  <si>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桃園縣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</si>
  <si>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觀音工業區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</si>
  <si>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林口特定區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工三</t>
    </r>
    <r>
      <rPr>
        <sz val="12"/>
        <rFont val="Times New Roman"/>
        <family val="1"/>
      </rPr>
      <t>)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</si>
  <si>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龜山工業區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</si>
  <si>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平鎮工業區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</si>
  <si>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大園擴大工業區</t>
    </r>
    <phoneticPr fontId="6" type="noConversion"/>
  </si>
  <si>
    <r>
      <t xml:space="preserve">     </t>
    </r>
    <r>
      <rPr>
        <sz val="12"/>
        <rFont val="標楷體"/>
        <family val="4"/>
        <charset val="136"/>
      </rPr>
      <t>新竹工業區</t>
    </r>
    <phoneticPr fontId="6" type="noConversion"/>
  </si>
  <si>
    <r>
      <t xml:space="preserve">     </t>
    </r>
    <r>
      <rPr>
        <sz val="12"/>
        <rFont val="標楷體"/>
        <family val="4"/>
        <charset val="136"/>
      </rPr>
      <t>美崙工業區</t>
    </r>
    <phoneticPr fontId="6" type="noConversion"/>
  </si>
  <si>
    <r>
      <t xml:space="preserve">     </t>
    </r>
    <r>
      <rPr>
        <sz val="12"/>
        <rFont val="標楷體"/>
        <family val="4"/>
        <charset val="136"/>
      </rPr>
      <t>光華工業區</t>
    </r>
    <phoneticPr fontId="6" type="noConversion"/>
  </si>
  <si>
    <r>
      <t xml:space="preserve">     </t>
    </r>
    <r>
      <rPr>
        <sz val="12"/>
        <rFont val="標楷體"/>
        <family val="4"/>
        <charset val="136"/>
      </rPr>
      <t>和平工業區</t>
    </r>
    <phoneticPr fontId="6" type="noConversion"/>
  </si>
  <si>
    <r>
      <t xml:space="preserve">     </t>
    </r>
    <r>
      <rPr>
        <sz val="12"/>
        <rFont val="標楷體"/>
        <family val="4"/>
        <charset val="136"/>
      </rPr>
      <t>豐樂工業區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</si>
  <si>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苗栗縣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</si>
  <si>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竹南工業區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</si>
  <si>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頭份工業區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</si>
  <si>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銅鑼工業區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</si>
  <si>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台中市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</si>
  <si>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台中工業區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</si>
  <si>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台中縣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</si>
  <si>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大甲幼獅工業區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</si>
  <si>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台中港關連工業區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</si>
  <si>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大里工業區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</si>
  <si>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彰化縣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</si>
  <si>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全興工業區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</si>
  <si>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彰濱工業區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</si>
  <si>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田中工業區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</si>
  <si>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埤頭工業區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</si>
  <si>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福興工業區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</si>
  <si>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芳苑工業區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</si>
  <si>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南投縣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</si>
  <si>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南崗工業區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</si>
  <si>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竹山工業區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</si>
  <si>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雲林縣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</si>
  <si>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斗六工業區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</si>
  <si>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雲林科技工業區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</si>
  <si>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豐田工業區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</si>
  <si>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元長工業區</t>
    </r>
    <phoneticPr fontId="6" type="noConversion"/>
  </si>
  <si>
    <r>
      <t>北部工業區</t>
    </r>
    <r>
      <rPr>
        <b/>
        <sz val="12"/>
        <rFont val="新細明體"/>
        <family val="1"/>
        <charset val="136"/>
      </rPr>
      <t>　</t>
    </r>
    <phoneticPr fontId="6" type="noConversion"/>
  </si>
  <si>
    <t>中部工業區</t>
    <phoneticPr fontId="6" type="noConversion"/>
  </si>
  <si>
    <t>南部工業區</t>
    <phoneticPr fontId="6" type="noConversion"/>
  </si>
  <si>
    <r>
      <t xml:space="preserve">      </t>
    </r>
    <r>
      <rPr>
        <sz val="12"/>
        <rFont val="標楷體"/>
        <family val="4"/>
        <charset val="136"/>
      </rPr>
      <t>民雄工業區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</si>
  <si>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嘉義縣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</si>
  <si>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頭橋工業區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</si>
  <si>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嘉太工業區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</si>
  <si>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朴子工業區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</si>
  <si>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義竹工業區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</si>
  <si>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台南縣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</si>
  <si>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新營工業區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</si>
  <si>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官田工業區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</si>
  <si>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永康工業區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</si>
  <si>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台南市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</si>
  <si>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台南科技工業區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</si>
  <si>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安平工業區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</si>
  <si>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高雄市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</si>
  <si>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臨海工業區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</si>
  <si>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高雄縣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</si>
  <si>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永安工業區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</si>
  <si>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鳳山工業區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</si>
  <si>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大發工業區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</si>
  <si>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仁武工業區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</si>
  <si>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大社工業區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</si>
  <si>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林園工業區</t>
    </r>
    <phoneticPr fontId="6" type="noConversion"/>
  </si>
  <si>
    <r>
      <t xml:space="preserve">  </t>
    </r>
    <r>
      <rPr>
        <sz val="12"/>
        <rFont val="標楷體"/>
        <family val="4"/>
        <charset val="136"/>
      </rPr>
      <t>屏東縣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</si>
  <si>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屏東工業區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</si>
  <si>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屏南工業區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</si>
  <si>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內埔工業區</t>
    </r>
    <phoneticPr fontId="6" type="noConversion"/>
  </si>
  <si>
    <t>工業區名稱</t>
    <phoneticPr fontId="6" type="noConversion"/>
  </si>
  <si>
    <t>97年3月31日</t>
    <phoneticPr fontId="6" type="noConversion"/>
  </si>
  <si>
    <t>男性員工</t>
    <phoneticPr fontId="6" type="noConversion"/>
  </si>
  <si>
    <t>女性員工</t>
    <phoneticPr fontId="6" type="noConversion"/>
  </si>
  <si>
    <t>經濟部工業局所轄各工業區廠商員工性別統計</t>
    <phoneticPr fontId="6" type="noConversion"/>
  </si>
  <si>
    <t>工業區名稱</t>
    <phoneticPr fontId="6" type="noConversion"/>
  </si>
  <si>
    <t>男性員工</t>
    <phoneticPr fontId="6" type="noConversion"/>
  </si>
  <si>
    <t>女性員工</t>
    <phoneticPr fontId="6" type="noConversion"/>
  </si>
  <si>
    <t>中部工業區</t>
    <phoneticPr fontId="6" type="noConversion"/>
  </si>
  <si>
    <r>
      <t xml:space="preserve">      </t>
    </r>
    <r>
      <rPr>
        <sz val="12"/>
        <rFont val="標楷體"/>
        <family val="4"/>
        <charset val="136"/>
      </rPr>
      <t>竹南工業區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</si>
  <si>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頭份工業區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</si>
  <si>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銅鑼工業區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</si>
  <si>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</si>
  <si>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大甲幼獅工業區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</si>
  <si>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台中港關連工業區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</si>
  <si>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大里工業區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</si>
  <si>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全興工業區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</si>
  <si>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彰濱工業區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</si>
  <si>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田中工業區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</si>
  <si>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福興工業區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</si>
  <si>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埤頭工業區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</si>
  <si>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芳苑工業區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</si>
  <si>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南崗工業區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</si>
  <si>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竹山工業區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</si>
  <si>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斗六工業區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</si>
  <si>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雲林科技工業區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</si>
  <si>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豐田工業區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</si>
  <si>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元長工業區</t>
    </r>
    <phoneticPr fontId="6" type="noConversion"/>
  </si>
  <si>
    <t>南部工業區</t>
    <phoneticPr fontId="6" type="noConversion"/>
  </si>
  <si>
    <r>
      <t xml:space="preserve">      </t>
    </r>
    <r>
      <rPr>
        <sz val="12"/>
        <rFont val="標楷體"/>
        <family val="4"/>
        <charset val="136"/>
      </rPr>
      <t>頭橋工業區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</si>
  <si>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民雄工業區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</si>
  <si>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嘉太工業區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</si>
  <si>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朴子工業區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</si>
  <si>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義竹工業區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</si>
  <si>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新營工業區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</si>
  <si>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官田工業區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</si>
  <si>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永康工業區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</si>
  <si>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台南科技工業區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</si>
  <si>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安平工業區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</si>
  <si>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臨海工業區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</si>
  <si>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永安工業區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</si>
  <si>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鳳山工業區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</si>
  <si>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大發工業區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</si>
  <si>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仁武工業區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</si>
  <si>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大社工業區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</si>
  <si>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林園工業區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</si>
  <si>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屏東工業區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</si>
  <si>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屏南工業區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</si>
  <si>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內埔工業區</t>
    </r>
    <phoneticPr fontId="6" type="noConversion"/>
  </si>
  <si>
    <r>
      <t>中華民國</t>
    </r>
    <r>
      <rPr>
        <sz val="12"/>
        <rFont val="Times New Roman"/>
        <family val="1"/>
      </rPr>
      <t>97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日至</t>
    </r>
    <r>
      <rPr>
        <sz val="12"/>
        <rFont val="Times New Roman"/>
        <family val="1"/>
      </rPr>
      <t>98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26</t>
    </r>
    <r>
      <rPr>
        <sz val="12"/>
        <rFont val="標楷體"/>
        <family val="4"/>
        <charset val="136"/>
      </rPr>
      <t>日止</t>
    </r>
    <phoneticPr fontId="6" type="noConversion"/>
  </si>
  <si>
    <t>61處工業區總計</t>
    <phoneticPr fontId="6" type="noConversion"/>
  </si>
  <si>
    <t>北部工業區　</t>
    <phoneticPr fontId="6" type="noConversion"/>
  </si>
  <si>
    <t xml:space="preserve">  宜蘭縣</t>
    <phoneticPr fontId="6" type="noConversion"/>
  </si>
  <si>
    <t xml:space="preserve">      利澤工業區</t>
    <phoneticPr fontId="6" type="noConversion"/>
  </si>
  <si>
    <t xml:space="preserve">      龍德工業區</t>
    <phoneticPr fontId="6" type="noConversion"/>
  </si>
  <si>
    <t xml:space="preserve">  基隆市</t>
    <phoneticPr fontId="6" type="noConversion"/>
  </si>
  <si>
    <t xml:space="preserve">      大武崙工業區</t>
    <phoneticPr fontId="6" type="noConversion"/>
  </si>
  <si>
    <t xml:space="preserve">      瑞芳工業區</t>
    <phoneticPr fontId="6" type="noConversion"/>
  </si>
  <si>
    <t xml:space="preserve">  臺北縣</t>
    <phoneticPr fontId="6" type="noConversion"/>
  </si>
  <si>
    <t xml:space="preserve">      五股工業區</t>
    <phoneticPr fontId="6" type="noConversion"/>
  </si>
  <si>
    <t xml:space="preserve">      土城工業區</t>
    <phoneticPr fontId="6" type="noConversion"/>
  </si>
  <si>
    <t xml:space="preserve">      樹林工業區</t>
    <phoneticPr fontId="6" type="noConversion"/>
  </si>
  <si>
    <t xml:space="preserve">      林口特定區(工二)</t>
    <phoneticPr fontId="6" type="noConversion"/>
  </si>
  <si>
    <t xml:space="preserve">  桃園縣</t>
    <phoneticPr fontId="6" type="noConversion"/>
  </si>
  <si>
    <t xml:space="preserve">      觀音工業區</t>
    <phoneticPr fontId="6" type="noConversion"/>
  </si>
  <si>
    <t xml:space="preserve">      林口特定區(工三)</t>
    <phoneticPr fontId="6" type="noConversion"/>
  </si>
  <si>
    <t xml:space="preserve">      龜山工業區</t>
    <phoneticPr fontId="6" type="noConversion"/>
  </si>
  <si>
    <t xml:space="preserve">      平鎮工業區</t>
    <phoneticPr fontId="6" type="noConversion"/>
  </si>
  <si>
    <t xml:space="preserve">      桃園幼獅工業區</t>
    <phoneticPr fontId="6" type="noConversion"/>
  </si>
  <si>
    <t xml:space="preserve">      大園擴大工業區</t>
    <phoneticPr fontId="6" type="noConversion"/>
  </si>
  <si>
    <t xml:space="preserve">      大園工業區</t>
    <phoneticPr fontId="6" type="noConversion"/>
  </si>
  <si>
    <t xml:space="preserve">      中壢工業區</t>
    <phoneticPr fontId="6" type="noConversion"/>
  </si>
  <si>
    <t xml:space="preserve">     新竹工業區</t>
    <phoneticPr fontId="6" type="noConversion"/>
  </si>
  <si>
    <t xml:space="preserve">     美崙工業區</t>
    <phoneticPr fontId="6" type="noConversion"/>
  </si>
  <si>
    <t xml:space="preserve">     光華工業區</t>
    <phoneticPr fontId="6" type="noConversion"/>
  </si>
  <si>
    <t xml:space="preserve">     和平工業區</t>
    <phoneticPr fontId="6" type="noConversion"/>
  </si>
  <si>
    <t xml:space="preserve">     豐樂工業區</t>
    <phoneticPr fontId="6" type="noConversion"/>
  </si>
  <si>
    <t xml:space="preserve">     南港軟體工業園區</t>
    <phoneticPr fontId="6" type="noConversion"/>
  </si>
  <si>
    <r>
      <t xml:space="preserve">   </t>
    </r>
    <r>
      <rPr>
        <sz val="12"/>
        <rFont val="標楷體"/>
        <family val="4"/>
        <charset val="136"/>
      </rPr>
      <t>新竹縣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</si>
  <si>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花蓮縣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</si>
  <si>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台東縣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</si>
  <si>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台北市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</si>
  <si>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苗栗縣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</si>
  <si>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台中市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</si>
  <si>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台中縣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</si>
  <si>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彰化縣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</si>
  <si>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南投縣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</si>
  <si>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雲林縣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</si>
  <si>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嘉義縣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</si>
  <si>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台南縣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</si>
  <si>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台南市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</si>
  <si>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高雄市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</si>
  <si>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高雄縣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</si>
  <si>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屏東縣</t>
    </r>
    <phoneticPr fontId="6" type="noConversion"/>
  </si>
  <si>
    <t>百分比</t>
    <phoneticPr fontId="6" type="noConversion"/>
  </si>
  <si>
    <t>經濟部工業局所轄各工業區廠商員工性別統計</t>
    <phoneticPr fontId="6" type="noConversion"/>
  </si>
  <si>
    <t>工業區名稱</t>
    <phoneticPr fontId="6" type="noConversion"/>
  </si>
  <si>
    <t>61處工業區總計</t>
    <phoneticPr fontId="6" type="noConversion"/>
  </si>
  <si>
    <t>北部工業區　</t>
    <phoneticPr fontId="6" type="noConversion"/>
  </si>
  <si>
    <t xml:space="preserve">      利澤工業區</t>
    <phoneticPr fontId="6" type="noConversion"/>
  </si>
  <si>
    <t xml:space="preserve">      龍德工業區</t>
    <phoneticPr fontId="6" type="noConversion"/>
  </si>
  <si>
    <t xml:space="preserve">  基隆市</t>
    <phoneticPr fontId="6" type="noConversion"/>
  </si>
  <si>
    <t xml:space="preserve">      大武崙工業區</t>
    <phoneticPr fontId="6" type="noConversion"/>
  </si>
  <si>
    <t xml:space="preserve">      瑞芳工業區</t>
    <phoneticPr fontId="6" type="noConversion"/>
  </si>
  <si>
    <t xml:space="preserve">  臺北縣</t>
    <phoneticPr fontId="6" type="noConversion"/>
  </si>
  <si>
    <t xml:space="preserve">      林口特定區(工二)</t>
    <phoneticPr fontId="6" type="noConversion"/>
  </si>
  <si>
    <t xml:space="preserve">  桃園縣</t>
    <phoneticPr fontId="6" type="noConversion"/>
  </si>
  <si>
    <t xml:space="preserve">      觀音工業區</t>
    <phoneticPr fontId="6" type="noConversion"/>
  </si>
  <si>
    <t xml:space="preserve">      林口特定區(工三)</t>
    <phoneticPr fontId="6" type="noConversion"/>
  </si>
  <si>
    <r>
      <t xml:space="preserve">   </t>
    </r>
    <r>
      <rPr>
        <sz val="12"/>
        <rFont val="標楷體"/>
        <family val="4"/>
        <charset val="136"/>
      </rPr>
      <t>新竹縣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</si>
  <si>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花蓮縣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</si>
  <si>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台東縣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</si>
  <si>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台北市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</si>
  <si>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苗栗縣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</si>
  <si>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竹南工業區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</si>
  <si>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頭份工業區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</si>
  <si>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銅鑼工業區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</si>
  <si>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台中市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</si>
  <si>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台中工業區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</si>
  <si>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台中縣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</si>
  <si>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大甲幼獅工業區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</si>
  <si>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台中港關連工業區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</si>
  <si>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大里工業區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</si>
  <si>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全興工業區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</si>
  <si>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彰濱工業區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</si>
  <si>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田中工業區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</si>
  <si>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福興工業區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</si>
  <si>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埤頭工業區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</si>
  <si>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芳苑工業區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</si>
  <si>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南崗工業區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</si>
  <si>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竹山工業區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</si>
  <si>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斗六工業區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</si>
  <si>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雲林科技工業區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</si>
  <si>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豐田工業區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</si>
  <si>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元長工業區</t>
    </r>
    <phoneticPr fontId="6" type="noConversion"/>
  </si>
  <si>
    <t>南部工業區</t>
    <phoneticPr fontId="6" type="noConversion"/>
  </si>
  <si>
    <r>
      <t xml:space="preserve">   </t>
    </r>
    <r>
      <rPr>
        <sz val="12"/>
        <rFont val="標楷體"/>
        <family val="4"/>
        <charset val="136"/>
      </rPr>
      <t>嘉義縣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</si>
  <si>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頭橋工業區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</si>
  <si>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民雄工業區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</si>
  <si>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嘉太工業區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</si>
  <si>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朴子工業區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</si>
  <si>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義竹工業區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</si>
  <si>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新營工業區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</si>
  <si>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官田工業區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</si>
  <si>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永康工業區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</si>
  <si>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台南科技工業區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</si>
  <si>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安平工業區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</si>
  <si>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高雄市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</si>
  <si>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臨海工業區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</si>
  <si>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高雄縣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</si>
  <si>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永安工業區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</si>
  <si>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鳳山工業區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</si>
  <si>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大發工業區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</si>
  <si>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仁武工業區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</si>
  <si>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大社工業區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</si>
  <si>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林園工業區</t>
    </r>
    <phoneticPr fontId="6" type="noConversion"/>
  </si>
  <si>
    <r>
      <t xml:space="preserve">   </t>
    </r>
    <r>
      <rPr>
        <sz val="12"/>
        <rFont val="標楷體"/>
        <family val="4"/>
        <charset val="136"/>
      </rPr>
      <t>屏東縣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</si>
  <si>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屏東工業區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</si>
  <si>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屏南工業區</t>
    </r>
    <phoneticPr fontId="6" type="noConversion"/>
  </si>
  <si>
    <r>
      <t xml:space="preserve">      </t>
    </r>
    <r>
      <rPr>
        <sz val="12"/>
        <rFont val="標楷體"/>
        <family val="4"/>
        <charset val="136"/>
      </rPr>
      <t>內埔工業區</t>
    </r>
    <phoneticPr fontId="6" type="noConversion"/>
  </si>
  <si>
    <r>
      <t>中華民國</t>
    </r>
    <r>
      <rPr>
        <sz val="12"/>
        <rFont val="Times New Roman"/>
        <family val="1"/>
      </rPr>
      <t>98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27</t>
    </r>
    <r>
      <rPr>
        <sz val="12"/>
        <rFont val="標楷體"/>
        <family val="4"/>
        <charset val="136"/>
      </rPr>
      <t>日至</t>
    </r>
    <r>
      <rPr>
        <sz val="12"/>
        <rFont val="Times New Roman"/>
        <family val="1"/>
      </rPr>
      <t>99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日止</t>
    </r>
    <phoneticPr fontId="6" type="noConversion"/>
  </si>
  <si>
    <t xml:space="preserve">        中華民國99年5月1日至100年5月01日止</t>
    <phoneticPr fontId="6" type="noConversion"/>
  </si>
  <si>
    <t xml:space="preserve">單位:人;% </t>
    <phoneticPr fontId="6" type="noConversion"/>
  </si>
  <si>
    <t>小計</t>
    <phoneticPr fontId="6" type="noConversion"/>
  </si>
  <si>
    <t>男性員工數</t>
  </si>
  <si>
    <t>女性員工數</t>
  </si>
  <si>
    <t>分配比</t>
  </si>
  <si>
    <r>
      <t>北部工業區</t>
    </r>
    <r>
      <rPr>
        <sz val="12"/>
        <rFont val="新細明體"/>
        <family val="1"/>
        <charset val="136"/>
      </rPr>
      <t>　</t>
    </r>
  </si>
  <si>
    <t>宜蘭縣</t>
  </si>
  <si>
    <t>利澤工業區</t>
  </si>
  <si>
    <t>龍德工業區</t>
  </si>
  <si>
    <t>基隆市</t>
  </si>
  <si>
    <t>大武崙工業區</t>
  </si>
  <si>
    <t>瑞芳工業區</t>
  </si>
  <si>
    <t>臺北縣</t>
  </si>
  <si>
    <t>五股工業區</t>
  </si>
  <si>
    <t>土城工業區</t>
  </si>
  <si>
    <t>樹林工業區</t>
  </si>
  <si>
    <t>桃園縣</t>
  </si>
  <si>
    <t>觀音工業區</t>
  </si>
  <si>
    <t>龜山工業區</t>
  </si>
  <si>
    <t>平鎮工業區</t>
  </si>
  <si>
    <t>桃園幼獅工業區</t>
  </si>
  <si>
    <t>大園擴大工業區</t>
  </si>
  <si>
    <t>大園工業區</t>
  </si>
  <si>
    <t>中壢工業區</t>
  </si>
  <si>
    <t>新竹工業區</t>
  </si>
  <si>
    <t>美崙工業區</t>
  </si>
  <si>
    <t>光華工業區</t>
  </si>
  <si>
    <t>和平工業區</t>
  </si>
  <si>
    <t>豐樂工業區</t>
  </si>
  <si>
    <t>台北市</t>
  </si>
  <si>
    <t>南港軟體工業園區</t>
  </si>
  <si>
    <t>中部工業區</t>
  </si>
  <si>
    <t>苗栗縣</t>
  </si>
  <si>
    <t>竹南工業區</t>
  </si>
  <si>
    <t>頭份工業區</t>
  </si>
  <si>
    <t>銅鑼工業區</t>
  </si>
  <si>
    <t>台中市</t>
  </si>
  <si>
    <t>台中工業區</t>
  </si>
  <si>
    <t>台中縣</t>
  </si>
  <si>
    <t>大甲幼獅工業區</t>
  </si>
  <si>
    <t>台中港關連工業區</t>
  </si>
  <si>
    <t>大里工業區</t>
  </si>
  <si>
    <t>彰化縣</t>
  </si>
  <si>
    <t>全興工業區</t>
  </si>
  <si>
    <t>彰濱工業區</t>
  </si>
  <si>
    <t>田中工業區</t>
  </si>
  <si>
    <t>福興工業區</t>
  </si>
  <si>
    <t>埤頭工業區</t>
  </si>
  <si>
    <t>芳苑工業區</t>
  </si>
  <si>
    <t>南投縣</t>
  </si>
  <si>
    <t>南崗工業區</t>
  </si>
  <si>
    <t>竹山工業區</t>
  </si>
  <si>
    <t>雲林縣</t>
  </si>
  <si>
    <t>斗六工業區</t>
  </si>
  <si>
    <t>雲林科技工業區</t>
  </si>
  <si>
    <t>豐田工業區</t>
  </si>
  <si>
    <t>元長工業區</t>
  </si>
  <si>
    <t>雲林離島式基礎工業區服務中心</t>
  </si>
  <si>
    <t>南部工業區</t>
  </si>
  <si>
    <t>嘉義縣</t>
  </si>
  <si>
    <t>頭橋工業區</t>
  </si>
  <si>
    <t>民雄工業區</t>
  </si>
  <si>
    <t>嘉太工業區</t>
  </si>
  <si>
    <t>朴子工業區</t>
  </si>
  <si>
    <t>義竹工業區</t>
  </si>
  <si>
    <t>台南縣</t>
  </si>
  <si>
    <t>新營工業區</t>
  </si>
  <si>
    <t>官田工業區</t>
  </si>
  <si>
    <t>永康工業區</t>
  </si>
  <si>
    <t>台南市</t>
  </si>
  <si>
    <t>台南科技工業區</t>
  </si>
  <si>
    <t>安平工業區</t>
  </si>
  <si>
    <t>高雄市</t>
  </si>
  <si>
    <t>臨海工業區</t>
  </si>
  <si>
    <t>高雄縣</t>
  </si>
  <si>
    <t>永安工業區</t>
  </si>
  <si>
    <t>鳳山工業區</t>
  </si>
  <si>
    <t>大發工業區</t>
  </si>
  <si>
    <t>林園工業區</t>
  </si>
  <si>
    <t>屏東縣</t>
  </si>
  <si>
    <t>屏東工業區</t>
  </si>
  <si>
    <t>屏南工業區</t>
  </si>
  <si>
    <t>內埔工業區</t>
  </si>
  <si>
    <t>人數</t>
    <phoneticPr fontId="6" type="noConversion"/>
  </si>
  <si>
    <t>61處工業區總計</t>
    <phoneticPr fontId="6" type="noConversion"/>
  </si>
  <si>
    <t>林口特定區
（工二、工三）</t>
    <phoneticPr fontId="6" type="noConversion"/>
  </si>
  <si>
    <t>合 計</t>
    <phoneticPr fontId="6" type="noConversion"/>
  </si>
  <si>
    <t>小計</t>
    <phoneticPr fontId="6" type="noConversion"/>
  </si>
  <si>
    <t>仁武工業區</t>
    <phoneticPr fontId="6" type="noConversion"/>
  </si>
  <si>
    <t>大社工業區(含海放中心)</t>
    <phoneticPr fontId="6" type="noConversion"/>
  </si>
  <si>
    <t>經濟部工業局所轄各工業區廠商員工性別統計</t>
    <phoneticPr fontId="6" type="noConversion"/>
  </si>
  <si>
    <t>台南市</t>
    <phoneticPr fontId="6" type="noConversion"/>
  </si>
  <si>
    <t>雲林離島式基礎工業區  服務中心</t>
    <phoneticPr fontId="6" type="noConversion"/>
  </si>
  <si>
    <t>林口特定區（工三）</t>
    <phoneticPr fontId="6" type="noConversion"/>
  </si>
  <si>
    <t>林口特定區（工二）</t>
    <phoneticPr fontId="6" type="noConversion"/>
  </si>
  <si>
    <t>新北產業園區</t>
    <phoneticPr fontId="6" type="noConversion"/>
  </si>
  <si>
    <t>新北市</t>
    <phoneticPr fontId="6" type="noConversion"/>
  </si>
  <si>
    <t xml:space="preserve">        中華民國100年5月1日至101年5月01日止</t>
    <phoneticPr fontId="6" type="noConversion"/>
  </si>
  <si>
    <t>經濟部工業局所轄各工業區廠商員工性別統計</t>
    <phoneticPr fontId="6" type="noConversion"/>
  </si>
  <si>
    <t xml:space="preserve">        中華民國101年5月1日至102年5月01日止</t>
    <phoneticPr fontId="6" type="noConversion"/>
  </si>
  <si>
    <t xml:space="preserve">單位:人;% </t>
    <phoneticPr fontId="6" type="noConversion"/>
  </si>
  <si>
    <t>工業區名稱</t>
    <phoneticPr fontId="6" type="noConversion"/>
  </si>
  <si>
    <t>小計</t>
    <phoneticPr fontId="6" type="noConversion"/>
  </si>
  <si>
    <t>人數</t>
    <phoneticPr fontId="6" type="noConversion"/>
  </si>
  <si>
    <t>61處工業區總計</t>
    <phoneticPr fontId="6" type="noConversion"/>
  </si>
  <si>
    <t>新北市</t>
    <phoneticPr fontId="6" type="noConversion"/>
  </si>
  <si>
    <t>新北工業區</t>
    <phoneticPr fontId="6" type="noConversion"/>
  </si>
  <si>
    <t>台中工業區</t>
    <phoneticPr fontId="6" type="noConversion"/>
  </si>
  <si>
    <t>雲林離島式基礎工業區</t>
    <phoneticPr fontId="6" type="noConversion"/>
  </si>
  <si>
    <t>台南市</t>
    <phoneticPr fontId="6" type="noConversion"/>
  </si>
  <si>
    <t>臨海工業區</t>
    <phoneticPr fontId="6" type="noConversion"/>
  </si>
  <si>
    <t>仁武工業區</t>
    <phoneticPr fontId="6" type="noConversion"/>
  </si>
  <si>
    <t>大社工業區(含海放中心)</t>
    <phoneticPr fontId="6" type="noConversion"/>
  </si>
  <si>
    <t>林口特定區（工二、工三）</t>
    <phoneticPr fontId="6" type="noConversion"/>
  </si>
  <si>
    <t>林口特定區</t>
    <phoneticPr fontId="6" type="noConversion"/>
  </si>
  <si>
    <t>平鎮工業區</t>
    <phoneticPr fontId="6" type="noConversion"/>
  </si>
  <si>
    <r>
      <t>北部工業區</t>
    </r>
    <r>
      <rPr>
        <u/>
        <sz val="12"/>
        <rFont val="新細明體"/>
        <family val="1"/>
        <charset val="136"/>
      </rPr>
      <t>　</t>
    </r>
  </si>
  <si>
    <t xml:space="preserve">        中華民國102年5月1日至103年5月01日止</t>
    <phoneticPr fontId="6" type="noConversion"/>
  </si>
  <si>
    <t>大社工業區</t>
    <phoneticPr fontId="6" type="noConversion"/>
  </si>
  <si>
    <t>海放中心</t>
    <phoneticPr fontId="6" type="noConversion"/>
  </si>
  <si>
    <t xml:space="preserve">        中華民國103年5月1日至104年5月31日止</t>
    <phoneticPr fontId="6" type="noConversion"/>
  </si>
  <si>
    <t xml:space="preserve">        中華民國105年 </t>
    <phoneticPr fontId="6" type="noConversion"/>
  </si>
  <si>
    <t>大社工業區</t>
  </si>
  <si>
    <t>仁武工業區</t>
  </si>
  <si>
    <t>社頭工業區</t>
  </si>
  <si>
    <t>北部工業區</t>
  </si>
  <si>
    <t>新北市</t>
  </si>
  <si>
    <t>新北產業園區</t>
  </si>
  <si>
    <t>林口特定區（工二）</t>
  </si>
  <si>
    <t>桃園市</t>
  </si>
  <si>
    <t>林口特定區（工三）</t>
  </si>
  <si>
    <t xml:space="preserve">        中華民國106年 </t>
    <phoneticPr fontId="6" type="noConversion"/>
  </si>
  <si>
    <t xml:space="preserve">        中華民國107年 </t>
    <phoneticPr fontId="6" type="noConversion"/>
  </si>
  <si>
    <t>分配比</t>
    <phoneticPr fontId="6" type="noConversion"/>
  </si>
  <si>
    <t xml:space="preserve">        中華民國108年 </t>
    <phoneticPr fontId="6" type="noConversion"/>
  </si>
  <si>
    <t xml:space="preserve">        中華民國109年 </t>
    <phoneticPr fontId="6" type="noConversion"/>
  </si>
  <si>
    <t>資料來源：經濟部工業局工業區工業行政管理資訊系統（廠商動態管理資訊系統）</t>
    <phoneticPr fontId="6" type="noConversion"/>
  </si>
  <si>
    <t xml:space="preserve">        中華民國110年 </t>
    <phoneticPr fontId="6" type="noConversion"/>
  </si>
  <si>
    <t xml:space="preserve">        中華民國111年 </t>
    <phoneticPr fontId="6" type="noConversion"/>
  </si>
  <si>
    <r>
      <rPr>
        <b/>
        <sz val="18"/>
        <rFont val="標楷體"/>
        <family val="4"/>
        <charset val="136"/>
      </rPr>
      <t>經濟部產業園區管理局所轄各產業園區廠商員工性別統計</t>
    </r>
    <phoneticPr fontId="6" type="noConversion"/>
  </si>
  <si>
    <r>
      <t xml:space="preserve">        </t>
    </r>
    <r>
      <rPr>
        <sz val="12"/>
        <rFont val="標楷體"/>
        <family val="4"/>
        <charset val="136"/>
      </rPr>
      <t>中華民國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</t>
    </r>
    <phoneticPr fontId="6" type="noConversion"/>
  </si>
  <si>
    <r>
      <rPr>
        <sz val="12"/>
        <rFont val="標楷體"/>
        <family val="4"/>
        <charset val="136"/>
      </rPr>
      <t>產業園區名稱</t>
    </r>
  </si>
  <si>
    <r>
      <rPr>
        <sz val="12"/>
        <rFont val="標楷體"/>
        <family val="4"/>
        <charset val="136"/>
      </rPr>
      <t>小計</t>
    </r>
    <phoneticPr fontId="6" type="noConversion"/>
  </si>
  <si>
    <r>
      <rPr>
        <sz val="12"/>
        <rFont val="標楷體"/>
        <family val="4"/>
        <charset val="136"/>
      </rPr>
      <t>男性員工數</t>
    </r>
  </si>
  <si>
    <r>
      <rPr>
        <sz val="12"/>
        <rFont val="標楷體"/>
        <family val="4"/>
        <charset val="136"/>
      </rPr>
      <t>女性員工數</t>
    </r>
  </si>
  <si>
    <r>
      <rPr>
        <sz val="12"/>
        <rFont val="標楷體"/>
        <family val="4"/>
        <charset val="136"/>
      </rPr>
      <t>人數</t>
    </r>
    <phoneticPr fontId="6" type="noConversion"/>
  </si>
  <si>
    <r>
      <rPr>
        <sz val="12"/>
        <rFont val="標楷體"/>
        <family val="4"/>
        <charset val="136"/>
      </rPr>
      <t>分配比</t>
    </r>
    <phoneticPr fontId="6" type="noConversion"/>
  </si>
  <si>
    <r>
      <rPr>
        <sz val="12"/>
        <rFont val="標楷體"/>
        <family val="4"/>
        <charset val="136"/>
      </rPr>
      <t>人數</t>
    </r>
  </si>
  <si>
    <r>
      <t>61</t>
    </r>
    <r>
      <rPr>
        <b/>
        <sz val="12"/>
        <color indexed="8"/>
        <rFont val="標楷體"/>
        <family val="4"/>
        <charset val="136"/>
      </rPr>
      <t>處產業園區總計</t>
    </r>
    <phoneticPr fontId="64" type="noConversion"/>
  </si>
  <si>
    <r>
      <rPr>
        <b/>
        <sz val="12"/>
        <color rgb="FF000000"/>
        <rFont val="標楷體"/>
        <family val="4"/>
        <charset val="136"/>
      </rPr>
      <t>北部產業園區</t>
    </r>
  </si>
  <si>
    <r>
      <rPr>
        <b/>
        <sz val="12"/>
        <color rgb="FF000000"/>
        <rFont val="標楷體"/>
        <family val="4"/>
        <charset val="136"/>
      </rPr>
      <t>宜蘭縣</t>
    </r>
  </si>
  <si>
    <r>
      <rPr>
        <sz val="12"/>
        <rFont val="標楷體"/>
        <family val="4"/>
        <charset val="136"/>
      </rPr>
      <t>龍德產業園區</t>
    </r>
  </si>
  <si>
    <r>
      <rPr>
        <sz val="12"/>
        <rFont val="標楷體"/>
        <family val="4"/>
        <charset val="136"/>
      </rPr>
      <t>利澤產業園區</t>
    </r>
  </si>
  <si>
    <r>
      <rPr>
        <b/>
        <sz val="12"/>
        <color rgb="FF000000"/>
        <rFont val="標楷體"/>
        <family val="4"/>
        <charset val="136"/>
      </rPr>
      <t>基隆市</t>
    </r>
  </si>
  <si>
    <r>
      <rPr>
        <sz val="12"/>
        <rFont val="標楷體"/>
        <family val="4"/>
        <charset val="136"/>
      </rPr>
      <t>大武崙產業園區</t>
    </r>
    <phoneticPr fontId="64" type="noConversion"/>
  </si>
  <si>
    <r>
      <rPr>
        <b/>
        <sz val="12"/>
        <color rgb="FF000000"/>
        <rFont val="標楷體"/>
        <family val="4"/>
        <charset val="136"/>
      </rPr>
      <t>新北市</t>
    </r>
  </si>
  <si>
    <r>
      <rPr>
        <sz val="12"/>
        <rFont val="標楷體"/>
        <family val="4"/>
        <charset val="136"/>
      </rPr>
      <t>樹林產業園區</t>
    </r>
  </si>
  <si>
    <r>
      <rPr>
        <sz val="12"/>
        <rFont val="標楷體"/>
        <family val="4"/>
        <charset val="136"/>
      </rPr>
      <t>土城產業園區</t>
    </r>
  </si>
  <si>
    <r>
      <rPr>
        <sz val="12"/>
        <rFont val="標楷體"/>
        <family val="4"/>
        <charset val="136"/>
      </rPr>
      <t>瑞芳產業園區</t>
    </r>
    <phoneticPr fontId="64" type="noConversion"/>
  </si>
  <si>
    <r>
      <rPr>
        <sz val="12"/>
        <rFont val="標楷體"/>
        <family val="4"/>
        <charset val="136"/>
      </rPr>
      <t>新北產業園區</t>
    </r>
  </si>
  <si>
    <r>
      <rPr>
        <sz val="12"/>
        <rFont val="標楷體"/>
        <family val="4"/>
        <charset val="136"/>
      </rPr>
      <t>林口特定區（工二）</t>
    </r>
  </si>
  <si>
    <r>
      <rPr>
        <b/>
        <sz val="12"/>
        <color rgb="FF000000"/>
        <rFont val="標楷體"/>
        <family val="4"/>
        <charset val="136"/>
      </rPr>
      <t>桃園市</t>
    </r>
  </si>
  <si>
    <r>
      <rPr>
        <sz val="12"/>
        <rFont val="標楷體"/>
        <family val="4"/>
        <charset val="136"/>
      </rPr>
      <t>林口特定區（工三）</t>
    </r>
  </si>
  <si>
    <r>
      <rPr>
        <sz val="12"/>
        <rFont val="標楷體"/>
        <family val="4"/>
        <charset val="136"/>
      </rPr>
      <t>龜山產業園區</t>
    </r>
  </si>
  <si>
    <r>
      <rPr>
        <sz val="12"/>
        <rFont val="標楷體"/>
        <family val="4"/>
        <charset val="136"/>
      </rPr>
      <t>中壢產業園區</t>
    </r>
  </si>
  <si>
    <r>
      <rPr>
        <sz val="12"/>
        <rFont val="標楷體"/>
        <family val="4"/>
        <charset val="136"/>
      </rPr>
      <t>桃園幼獅產業園區</t>
    </r>
  </si>
  <si>
    <r>
      <rPr>
        <sz val="12"/>
        <rFont val="標楷體"/>
        <family val="4"/>
        <charset val="136"/>
      </rPr>
      <t>平鎮產業園區</t>
    </r>
  </si>
  <si>
    <r>
      <rPr>
        <sz val="12"/>
        <rFont val="標楷體"/>
        <family val="4"/>
        <charset val="136"/>
      </rPr>
      <t>大園產業園區</t>
    </r>
  </si>
  <si>
    <r>
      <rPr>
        <sz val="12"/>
        <rFont val="標楷體"/>
        <family val="4"/>
        <charset val="136"/>
      </rPr>
      <t>觀音產業園區</t>
    </r>
  </si>
  <si>
    <r>
      <rPr>
        <b/>
        <sz val="12"/>
        <color rgb="FF000000"/>
        <rFont val="標楷體"/>
        <family val="4"/>
        <charset val="136"/>
      </rPr>
      <t>新竹縣</t>
    </r>
  </si>
  <si>
    <r>
      <rPr>
        <sz val="12"/>
        <rFont val="標楷體"/>
        <family val="4"/>
        <charset val="136"/>
      </rPr>
      <t>新竹產業園區</t>
    </r>
    <phoneticPr fontId="64" type="noConversion"/>
  </si>
  <si>
    <r>
      <rPr>
        <b/>
        <sz val="12"/>
        <color rgb="FF000000"/>
        <rFont val="標楷體"/>
        <family val="4"/>
        <charset val="136"/>
      </rPr>
      <t>花蓮縣</t>
    </r>
  </si>
  <si>
    <r>
      <rPr>
        <sz val="12"/>
        <rFont val="標楷體"/>
        <family val="4"/>
        <charset val="136"/>
      </rPr>
      <t>和平產業園區</t>
    </r>
  </si>
  <si>
    <r>
      <rPr>
        <sz val="12"/>
        <rFont val="標楷體"/>
        <family val="4"/>
        <charset val="136"/>
      </rPr>
      <t>美崙產業園區</t>
    </r>
  </si>
  <si>
    <r>
      <rPr>
        <sz val="12"/>
        <rFont val="標楷體"/>
        <family val="4"/>
        <charset val="136"/>
      </rPr>
      <t>光華產業園區</t>
    </r>
  </si>
  <si>
    <r>
      <rPr>
        <b/>
        <sz val="12"/>
        <color rgb="FF000000"/>
        <rFont val="標楷體"/>
        <family val="4"/>
        <charset val="136"/>
      </rPr>
      <t>台東縣</t>
    </r>
  </si>
  <si>
    <r>
      <rPr>
        <sz val="12"/>
        <color rgb="FF000000"/>
        <rFont val="標楷體"/>
        <family val="4"/>
        <charset val="136"/>
      </rPr>
      <t>豐樂產業園區</t>
    </r>
  </si>
  <si>
    <r>
      <rPr>
        <b/>
        <sz val="12"/>
        <color indexed="8"/>
        <rFont val="標楷體"/>
        <family val="4"/>
        <charset val="136"/>
      </rPr>
      <t>中部產業園區</t>
    </r>
  </si>
  <si>
    <r>
      <rPr>
        <b/>
        <sz val="12"/>
        <color indexed="8"/>
        <rFont val="標楷體"/>
        <family val="4"/>
        <charset val="136"/>
      </rPr>
      <t>苗栗縣</t>
    </r>
  </si>
  <si>
    <r>
      <rPr>
        <sz val="12"/>
        <color indexed="8"/>
        <rFont val="標楷體"/>
        <family val="4"/>
        <charset val="136"/>
      </rPr>
      <t>頭份產業園區</t>
    </r>
  </si>
  <si>
    <r>
      <rPr>
        <sz val="12"/>
        <color indexed="8"/>
        <rFont val="標楷體"/>
        <family val="4"/>
        <charset val="136"/>
      </rPr>
      <t>竹南產業園區</t>
    </r>
  </si>
  <si>
    <r>
      <rPr>
        <sz val="12"/>
        <color indexed="8"/>
        <rFont val="標楷體"/>
        <family val="4"/>
        <charset val="136"/>
      </rPr>
      <t>銅鑼產業園區</t>
    </r>
  </si>
  <si>
    <r>
      <rPr>
        <b/>
        <sz val="12"/>
        <color indexed="8"/>
        <rFont val="標楷體"/>
        <family val="4"/>
        <charset val="136"/>
      </rPr>
      <t>台中市</t>
    </r>
  </si>
  <si>
    <r>
      <rPr>
        <sz val="12"/>
        <color indexed="8"/>
        <rFont val="標楷體"/>
        <family val="4"/>
        <charset val="136"/>
      </rPr>
      <t>大甲幼獅產業園區</t>
    </r>
  </si>
  <si>
    <r>
      <rPr>
        <sz val="12"/>
        <color indexed="8"/>
        <rFont val="標楷體"/>
        <family val="4"/>
        <charset val="136"/>
      </rPr>
      <t>台中港關連產業園區</t>
    </r>
  </si>
  <si>
    <r>
      <rPr>
        <sz val="12"/>
        <color indexed="8"/>
        <rFont val="標楷體"/>
        <family val="4"/>
        <charset val="136"/>
      </rPr>
      <t>大里產業園區</t>
    </r>
  </si>
  <si>
    <r>
      <rPr>
        <sz val="12"/>
        <color indexed="8"/>
        <rFont val="標楷體"/>
        <family val="4"/>
        <charset val="136"/>
      </rPr>
      <t>台中產業園區</t>
    </r>
  </si>
  <si>
    <r>
      <rPr>
        <b/>
        <sz val="12"/>
        <color indexed="8"/>
        <rFont val="標楷體"/>
        <family val="4"/>
        <charset val="136"/>
      </rPr>
      <t>彰化縣</t>
    </r>
  </si>
  <si>
    <r>
      <rPr>
        <sz val="12"/>
        <color indexed="8"/>
        <rFont val="標楷體"/>
        <family val="4"/>
        <charset val="136"/>
      </rPr>
      <t>福興產業園區</t>
    </r>
  </si>
  <si>
    <r>
      <rPr>
        <sz val="12"/>
        <color indexed="8"/>
        <rFont val="標楷體"/>
        <family val="4"/>
        <charset val="136"/>
      </rPr>
      <t>埤頭產業園區</t>
    </r>
  </si>
  <si>
    <r>
      <rPr>
        <sz val="12"/>
        <color indexed="8"/>
        <rFont val="標楷體"/>
        <family val="4"/>
        <charset val="136"/>
      </rPr>
      <t>田中產業園區</t>
    </r>
  </si>
  <si>
    <r>
      <rPr>
        <sz val="12"/>
        <color indexed="8"/>
        <rFont val="標楷體"/>
        <family val="4"/>
        <charset val="136"/>
      </rPr>
      <t>芳苑產業園區</t>
    </r>
  </si>
  <si>
    <r>
      <rPr>
        <sz val="12"/>
        <color indexed="8"/>
        <rFont val="標楷體"/>
        <family val="4"/>
        <charset val="136"/>
      </rPr>
      <t>全興產業園區</t>
    </r>
  </si>
  <si>
    <r>
      <rPr>
        <sz val="12"/>
        <color indexed="8"/>
        <rFont val="標楷體"/>
        <family val="4"/>
        <charset val="136"/>
      </rPr>
      <t>彰濱產業園區</t>
    </r>
  </si>
  <si>
    <r>
      <rPr>
        <sz val="12"/>
        <color indexed="8"/>
        <rFont val="標楷體"/>
        <family val="4"/>
        <charset val="136"/>
      </rPr>
      <t>社頭產業園區</t>
    </r>
  </si>
  <si>
    <r>
      <rPr>
        <b/>
        <sz val="12"/>
        <color indexed="8"/>
        <rFont val="標楷體"/>
        <family val="4"/>
        <charset val="136"/>
      </rPr>
      <t>南投縣</t>
    </r>
  </si>
  <si>
    <r>
      <rPr>
        <sz val="12"/>
        <color indexed="8"/>
        <rFont val="標楷體"/>
        <family val="4"/>
        <charset val="136"/>
      </rPr>
      <t>南崗產業園區</t>
    </r>
  </si>
  <si>
    <r>
      <rPr>
        <sz val="12"/>
        <color indexed="8"/>
        <rFont val="標楷體"/>
        <family val="4"/>
        <charset val="136"/>
      </rPr>
      <t>竹山產業園區</t>
    </r>
  </si>
  <si>
    <r>
      <rPr>
        <b/>
        <sz val="12"/>
        <color indexed="8"/>
        <rFont val="標楷體"/>
        <family val="4"/>
        <charset val="136"/>
      </rPr>
      <t>雲林縣</t>
    </r>
  </si>
  <si>
    <r>
      <rPr>
        <sz val="12"/>
        <color indexed="8"/>
        <rFont val="標楷體"/>
        <family val="4"/>
        <charset val="136"/>
      </rPr>
      <t>豐田產業園區</t>
    </r>
  </si>
  <si>
    <r>
      <rPr>
        <sz val="12"/>
        <color indexed="8"/>
        <rFont val="標楷體"/>
        <family val="4"/>
        <charset val="136"/>
      </rPr>
      <t>元長產業園區</t>
    </r>
  </si>
  <si>
    <r>
      <rPr>
        <sz val="12"/>
        <color indexed="8"/>
        <rFont val="標楷體"/>
        <family val="4"/>
        <charset val="136"/>
      </rPr>
      <t>斗六產業園區</t>
    </r>
  </si>
  <si>
    <r>
      <rPr>
        <sz val="12"/>
        <color indexed="8"/>
        <rFont val="標楷體"/>
        <family val="4"/>
        <charset val="136"/>
      </rPr>
      <t>雲林離島式基礎產業園區服務中心</t>
    </r>
  </si>
  <si>
    <r>
      <rPr>
        <sz val="12"/>
        <color indexed="8"/>
        <rFont val="標楷體"/>
        <family val="4"/>
        <charset val="136"/>
      </rPr>
      <t>雲林產業園區</t>
    </r>
  </si>
  <si>
    <r>
      <rPr>
        <b/>
        <sz val="12"/>
        <color indexed="8"/>
        <rFont val="標楷體"/>
        <family val="4"/>
        <charset val="136"/>
      </rPr>
      <t>南部產業園區</t>
    </r>
  </si>
  <si>
    <r>
      <rPr>
        <b/>
        <sz val="12"/>
        <color indexed="8"/>
        <rFont val="標楷體"/>
        <family val="4"/>
        <charset val="136"/>
      </rPr>
      <t>嘉義縣</t>
    </r>
  </si>
  <si>
    <r>
      <rPr>
        <sz val="12"/>
        <color indexed="8"/>
        <rFont val="標楷體"/>
        <family val="4"/>
        <charset val="136"/>
      </rPr>
      <t>民雄產業園區</t>
    </r>
  </si>
  <si>
    <r>
      <rPr>
        <sz val="12"/>
        <color indexed="8"/>
        <rFont val="標楷體"/>
        <family val="4"/>
        <charset val="136"/>
      </rPr>
      <t>頭橋產業園區</t>
    </r>
  </si>
  <si>
    <r>
      <rPr>
        <sz val="12"/>
        <color indexed="8"/>
        <rFont val="標楷體"/>
        <family val="4"/>
        <charset val="136"/>
      </rPr>
      <t>嘉太產業園區</t>
    </r>
  </si>
  <si>
    <r>
      <rPr>
        <sz val="12"/>
        <color indexed="8"/>
        <rFont val="標楷體"/>
        <family val="4"/>
        <charset val="136"/>
      </rPr>
      <t>朴子產業園區</t>
    </r>
  </si>
  <si>
    <r>
      <rPr>
        <sz val="12"/>
        <color indexed="8"/>
        <rFont val="標楷體"/>
        <family val="4"/>
        <charset val="136"/>
      </rPr>
      <t>義竹產業園區</t>
    </r>
  </si>
  <si>
    <r>
      <rPr>
        <b/>
        <sz val="12"/>
        <color indexed="8"/>
        <rFont val="標楷體"/>
        <family val="4"/>
        <charset val="136"/>
      </rPr>
      <t>台南市</t>
    </r>
  </si>
  <si>
    <r>
      <rPr>
        <sz val="12"/>
        <color indexed="8"/>
        <rFont val="標楷體"/>
        <family val="4"/>
        <charset val="136"/>
      </rPr>
      <t>官田產業園區</t>
    </r>
  </si>
  <si>
    <r>
      <rPr>
        <sz val="12"/>
        <color indexed="8"/>
        <rFont val="標楷體"/>
        <family val="4"/>
        <charset val="136"/>
      </rPr>
      <t>永康產業園區</t>
    </r>
  </si>
  <si>
    <r>
      <rPr>
        <sz val="12"/>
        <color indexed="8"/>
        <rFont val="標楷體"/>
        <family val="4"/>
        <charset val="136"/>
      </rPr>
      <t>新營產業園區</t>
    </r>
  </si>
  <si>
    <r>
      <rPr>
        <sz val="12"/>
        <color indexed="8"/>
        <rFont val="標楷體"/>
        <family val="4"/>
        <charset val="136"/>
      </rPr>
      <t>安平產業園區</t>
    </r>
  </si>
  <si>
    <r>
      <rPr>
        <sz val="12"/>
        <color indexed="8"/>
        <rFont val="標楷體"/>
        <family val="4"/>
        <charset val="136"/>
      </rPr>
      <t>台南產業園區</t>
    </r>
  </si>
  <si>
    <r>
      <rPr>
        <b/>
        <sz val="12"/>
        <color indexed="8"/>
        <rFont val="標楷體"/>
        <family val="4"/>
        <charset val="136"/>
      </rPr>
      <t>高雄市</t>
    </r>
  </si>
  <si>
    <r>
      <rPr>
        <sz val="12"/>
        <color indexed="8"/>
        <rFont val="標楷體"/>
        <family val="4"/>
        <charset val="136"/>
      </rPr>
      <t>臨海產業園區</t>
    </r>
  </si>
  <si>
    <r>
      <rPr>
        <sz val="12"/>
        <color indexed="8"/>
        <rFont val="標楷體"/>
        <family val="4"/>
        <charset val="136"/>
      </rPr>
      <t>永安產業園區</t>
    </r>
  </si>
  <si>
    <r>
      <rPr>
        <sz val="12"/>
        <color indexed="8"/>
        <rFont val="標楷體"/>
        <family val="4"/>
        <charset val="136"/>
      </rPr>
      <t>大社產業園區</t>
    </r>
  </si>
  <si>
    <r>
      <rPr>
        <sz val="12"/>
        <color indexed="8"/>
        <rFont val="標楷體"/>
        <family val="4"/>
        <charset val="136"/>
      </rPr>
      <t>仁武產業園區</t>
    </r>
  </si>
  <si>
    <r>
      <rPr>
        <sz val="12"/>
        <color indexed="8"/>
        <rFont val="標楷體"/>
        <family val="4"/>
        <charset val="136"/>
      </rPr>
      <t>鳳山產業園區</t>
    </r>
  </si>
  <si>
    <r>
      <rPr>
        <sz val="12"/>
        <color indexed="8"/>
        <rFont val="標楷體"/>
        <family val="4"/>
        <charset val="136"/>
      </rPr>
      <t>林園產業園區</t>
    </r>
  </si>
  <si>
    <r>
      <rPr>
        <sz val="12"/>
        <color indexed="8"/>
        <rFont val="標楷體"/>
        <family val="4"/>
        <charset val="136"/>
      </rPr>
      <t>大發產業園區</t>
    </r>
  </si>
  <si>
    <r>
      <rPr>
        <b/>
        <sz val="12"/>
        <color indexed="8"/>
        <rFont val="標楷體"/>
        <family val="4"/>
        <charset val="136"/>
      </rPr>
      <t>屏東縣</t>
    </r>
  </si>
  <si>
    <r>
      <rPr>
        <sz val="12"/>
        <color indexed="8"/>
        <rFont val="標楷體"/>
        <family val="4"/>
        <charset val="136"/>
      </rPr>
      <t>屏東產業園區</t>
    </r>
  </si>
  <si>
    <r>
      <rPr>
        <sz val="12"/>
        <color indexed="8"/>
        <rFont val="標楷體"/>
        <family val="4"/>
        <charset val="136"/>
      </rPr>
      <t>內埔產業園區</t>
    </r>
  </si>
  <si>
    <r>
      <rPr>
        <sz val="12"/>
        <color indexed="8"/>
        <rFont val="標楷體"/>
        <family val="4"/>
        <charset val="136"/>
      </rPr>
      <t>屏南產業園區</t>
    </r>
  </si>
  <si>
    <r>
      <rPr>
        <sz val="8"/>
        <rFont val="標楷體"/>
        <family val="4"/>
        <charset val="136"/>
      </rPr>
      <t>單位</t>
    </r>
    <r>
      <rPr>
        <sz val="8"/>
        <rFont val="Times New Roman"/>
        <family val="1"/>
      </rPr>
      <t>:</t>
    </r>
    <r>
      <rPr>
        <sz val="8"/>
        <rFont val="標楷體"/>
        <family val="4"/>
        <charset val="136"/>
      </rPr>
      <t>人</t>
    </r>
    <r>
      <rPr>
        <sz val="8"/>
        <rFont val="Times New Roman"/>
        <family val="1"/>
      </rPr>
      <t xml:space="preserve">;%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</si>
</sst>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76" formatCode="#,##0_);[Red]\(#,##0\)"/>
    <numFmt numFmtId="177" formatCode="0.00_);[Red]\(0.00\)"/>
    <numFmt numFmtId="178" formatCode="0.00_ "/>
    <numFmt numFmtId="179" formatCode="#,##0_ "/>
    <numFmt numFmtId="180" formatCode="0_ "/>
    <numFmt numFmtId="181" formatCode="_-* #,##0_-;\-* #,##0_-;_-* &quot;-&quot;??_-;_-@_-"/>
    <numFmt numFmtId="182" formatCode="#,##0.00_ "/>
    <numFmt numFmtId="183" formatCode="#,##0_ ;[Red]\-#,##0\ "/>
    <numFmt numFmtId="184" formatCode="0.000%"/>
  </numFmts>
  <fonts count="6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標楷體"/>
      <family val="4"/>
      <charset val="136"/>
    </font>
    <font>
      <b/>
      <sz val="1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u/>
      <sz val="12"/>
      <name val="標楷體"/>
      <family val="4"/>
      <charset val="136"/>
    </font>
    <font>
      <u/>
      <sz val="12"/>
      <name val="新細明體"/>
      <family val="1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9"/>
      <color theme="1"/>
      <name val="標楷體"/>
      <family val="4"/>
      <charset val="136"/>
    </font>
    <font>
      <sz val="10"/>
      <color theme="1"/>
      <name val="Times New Roman"/>
      <family val="1"/>
    </font>
    <font>
      <sz val="9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8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" fillId="18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5" fillId="0" borderId="0" xfId="0" applyNumberFormat="1" applyFont="1" applyAlignment="1">
      <alignment horizontal="right" vertical="top" wrapText="1"/>
    </xf>
    <xf numFmtId="177" fontId="4" fillId="0" borderId="0" xfId="0" applyNumberFormat="1" applyFont="1" applyAlignment="1">
      <alignment horizontal="right"/>
    </xf>
    <xf numFmtId="0" fontId="0" fillId="0" borderId="0" xfId="0" applyAlignment="1"/>
    <xf numFmtId="176" fontId="5" fillId="0" borderId="0" xfId="0" applyNumberFormat="1" applyFont="1" applyAlignment="1">
      <alignment horizontal="right" wrapText="1"/>
    </xf>
    <xf numFmtId="177" fontId="5" fillId="0" borderId="0" xfId="0" applyNumberFormat="1" applyFont="1" applyAlignment="1">
      <alignment horizontal="right" wrapText="1"/>
    </xf>
    <xf numFmtId="0" fontId="8" fillId="0" borderId="0" xfId="0" applyFont="1" applyAlignment="1"/>
    <xf numFmtId="177" fontId="5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176" fontId="4" fillId="0" borderId="0" xfId="0" applyNumberFormat="1" applyFont="1" applyAlignment="1">
      <alignment horizontal="right" wrapText="1"/>
    </xf>
    <xf numFmtId="177" fontId="4" fillId="0" borderId="0" xfId="0" applyNumberFormat="1" applyFont="1" applyAlignment="1">
      <alignment horizontal="right" wrapText="1"/>
    </xf>
    <xf numFmtId="0" fontId="7" fillId="0" borderId="0" xfId="0" applyFont="1" applyAlignment="1"/>
    <xf numFmtId="177" fontId="4" fillId="0" borderId="10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176" fontId="4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3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center" vertical="top" wrapText="1"/>
    </xf>
    <xf numFmtId="178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80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176" fontId="4" fillId="0" borderId="16" xfId="0" applyNumberFormat="1" applyFont="1" applyBorder="1" applyAlignment="1">
      <alignment horizontal="right" wrapText="1"/>
    </xf>
    <xf numFmtId="177" fontId="4" fillId="0" borderId="16" xfId="0" applyNumberFormat="1" applyFont="1" applyBorder="1" applyAlignment="1">
      <alignment horizontal="right" wrapText="1"/>
    </xf>
    <xf numFmtId="0" fontId="29" fillId="0" borderId="0" xfId="19">
      <alignment vertical="center"/>
    </xf>
    <xf numFmtId="0" fontId="29" fillId="0" borderId="0" xfId="19" applyAlignment="1">
      <alignment horizontal="center" vertical="center"/>
    </xf>
    <xf numFmtId="3" fontId="29" fillId="0" borderId="0" xfId="19" applyNumberFormat="1">
      <alignment vertical="center"/>
    </xf>
    <xf numFmtId="178" fontId="29" fillId="0" borderId="0" xfId="19" applyNumberFormat="1">
      <alignment vertical="center"/>
    </xf>
    <xf numFmtId="3" fontId="3" fillId="0" borderId="0" xfId="19" applyNumberFormat="1" applyFont="1" applyAlignment="1">
      <alignment horizontal="center" vertical="center" wrapText="1"/>
    </xf>
    <xf numFmtId="178" fontId="3" fillId="0" borderId="0" xfId="19" applyNumberFormat="1" applyFont="1" applyAlignment="1">
      <alignment horizontal="center" vertical="center" wrapText="1"/>
    </xf>
    <xf numFmtId="0" fontId="5" fillId="0" borderId="0" xfId="19" applyFont="1" applyAlignment="1">
      <alignment vertical="center" wrapText="1"/>
    </xf>
    <xf numFmtId="180" fontId="3" fillId="0" borderId="0" xfId="19" applyNumberFormat="1" applyFont="1" applyAlignment="1">
      <alignment horizontal="center" vertical="center" wrapText="1"/>
    </xf>
    <xf numFmtId="0" fontId="3" fillId="0" borderId="0" xfId="19" applyFont="1" applyAlignment="1">
      <alignment horizontal="center" vertical="center" wrapText="1"/>
    </xf>
    <xf numFmtId="0" fontId="4" fillId="0" borderId="0" xfId="19" applyFont="1" applyAlignment="1">
      <alignment horizontal="center" vertical="center" wrapText="1"/>
    </xf>
    <xf numFmtId="179" fontId="29" fillId="0" borderId="0" xfId="19" applyNumberFormat="1">
      <alignment vertical="center"/>
    </xf>
    <xf numFmtId="0" fontId="4" fillId="0" borderId="0" xfId="19" applyFont="1" applyAlignment="1">
      <alignment horizontal="right" vertical="center"/>
    </xf>
    <xf numFmtId="0" fontId="4" fillId="0" borderId="10" xfId="19" applyFont="1" applyBorder="1" applyAlignment="1">
      <alignment horizontal="center" vertical="center" wrapText="1"/>
    </xf>
    <xf numFmtId="0" fontId="4" fillId="0" borderId="17" xfId="19" applyFont="1" applyBorder="1" applyAlignment="1">
      <alignment horizontal="center" vertical="center" wrapText="1"/>
    </xf>
    <xf numFmtId="0" fontId="3" fillId="0" borderId="18" xfId="19" applyFont="1" applyBorder="1" applyAlignment="1">
      <alignment vertical="center" wrapText="1"/>
    </xf>
    <xf numFmtId="176" fontId="4" fillId="0" borderId="18" xfId="19" applyNumberFormat="1" applyFont="1" applyBorder="1" applyAlignment="1">
      <alignment horizontal="right" vertical="center" wrapText="1"/>
    </xf>
    <xf numFmtId="177" fontId="4" fillId="0" borderId="18" xfId="19" applyNumberFormat="1" applyFont="1" applyBorder="1" applyAlignment="1">
      <alignment horizontal="right" vertical="center" wrapText="1"/>
    </xf>
    <xf numFmtId="0" fontId="5" fillId="0" borderId="19" xfId="19" applyFont="1" applyBorder="1" applyAlignment="1">
      <alignment vertical="center" wrapText="1"/>
    </xf>
    <xf numFmtId="3" fontId="3" fillId="0" borderId="19" xfId="19" applyNumberFormat="1" applyFont="1" applyBorder="1" applyAlignment="1">
      <alignment horizontal="center" vertical="center" wrapText="1"/>
    </xf>
    <xf numFmtId="178" fontId="3" fillId="0" borderId="19" xfId="19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178" fontId="3" fillId="0" borderId="23" xfId="0" applyNumberFormat="1" applyFont="1" applyBorder="1" applyAlignment="1">
      <alignment horizontal="center" vertical="center" wrapText="1"/>
    </xf>
    <xf numFmtId="178" fontId="3" fillId="0" borderId="24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5" fillId="0" borderId="25" xfId="0" applyFont="1" applyBorder="1" applyAlignment="1">
      <alignment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178" fontId="3" fillId="0" borderId="27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4" fillId="0" borderId="29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178" fontId="3" fillId="0" borderId="16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176" fontId="4" fillId="0" borderId="16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177" fontId="4" fillId="0" borderId="30" xfId="0" applyNumberFormat="1" applyFont="1" applyBorder="1" applyAlignment="1">
      <alignment horizontal="right" vertical="center" wrapText="1"/>
    </xf>
    <xf numFmtId="3" fontId="30" fillId="24" borderId="31" xfId="0" applyNumberFormat="1" applyFont="1" applyFill="1" applyBorder="1" applyAlignment="1">
      <alignment horizontal="center" vertical="center"/>
    </xf>
    <xf numFmtId="0" fontId="30" fillId="24" borderId="31" xfId="0" applyFont="1" applyFill="1" applyBorder="1" applyAlignment="1">
      <alignment horizontal="center" vertical="center"/>
    </xf>
    <xf numFmtId="178" fontId="3" fillId="0" borderId="31" xfId="0" applyNumberFormat="1" applyFont="1" applyBorder="1" applyAlignment="1">
      <alignment horizontal="center" vertical="center" wrapText="1"/>
    </xf>
    <xf numFmtId="0" fontId="30" fillId="24" borderId="32" xfId="0" applyFont="1" applyFill="1" applyBorder="1" applyAlignment="1">
      <alignment horizontal="center" vertical="center"/>
    </xf>
    <xf numFmtId="3" fontId="30" fillId="24" borderId="32" xfId="0" applyNumberFormat="1" applyFont="1" applyFill="1" applyBorder="1" applyAlignment="1">
      <alignment horizontal="center" vertical="center"/>
    </xf>
    <xf numFmtId="3" fontId="31" fillId="24" borderId="32" xfId="0" applyNumberFormat="1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30" fillId="24" borderId="21" xfId="0" applyFont="1" applyFill="1" applyBorder="1" applyAlignment="1">
      <alignment horizontal="center" vertical="center"/>
    </xf>
    <xf numFmtId="180" fontId="32" fillId="0" borderId="31" xfId="0" applyNumberFormat="1" applyFont="1" applyBorder="1" applyAlignment="1">
      <alignment horizontal="center" vertical="center" wrapText="1"/>
    </xf>
    <xf numFmtId="178" fontId="32" fillId="0" borderId="3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3" fontId="33" fillId="24" borderId="34" xfId="0" applyNumberFormat="1" applyFont="1" applyFill="1" applyBorder="1" applyAlignment="1">
      <alignment horizontal="center" vertical="center"/>
    </xf>
    <xf numFmtId="0" fontId="34" fillId="0" borderId="35" xfId="0" applyFont="1" applyBorder="1" applyAlignment="1">
      <alignment vertical="center" wrapText="1"/>
    </xf>
    <xf numFmtId="3" fontId="33" fillId="24" borderId="32" xfId="0" applyNumberFormat="1" applyFont="1" applyFill="1" applyBorder="1" applyAlignment="1">
      <alignment horizontal="center" vertical="center"/>
    </xf>
    <xf numFmtId="3" fontId="33" fillId="24" borderId="31" xfId="0" applyNumberFormat="1" applyFont="1" applyFill="1" applyBorder="1" applyAlignment="1">
      <alignment horizontal="center" vertical="center"/>
    </xf>
    <xf numFmtId="178" fontId="30" fillId="24" borderId="33" xfId="0" applyNumberFormat="1" applyFont="1" applyFill="1" applyBorder="1" applyAlignment="1">
      <alignment horizontal="center" vertical="center"/>
    </xf>
    <xf numFmtId="178" fontId="33" fillId="24" borderId="33" xfId="0" applyNumberFormat="1" applyFont="1" applyFill="1" applyBorder="1" applyAlignment="1">
      <alignment horizontal="center" vertical="center"/>
    </xf>
    <xf numFmtId="178" fontId="30" fillId="24" borderId="31" xfId="0" applyNumberFormat="1" applyFont="1" applyFill="1" applyBorder="1" applyAlignment="1">
      <alignment horizontal="center" vertical="center"/>
    </xf>
    <xf numFmtId="4" fontId="33" fillId="24" borderId="31" xfId="0" applyNumberFormat="1" applyFont="1" applyFill="1" applyBorder="1" applyAlignment="1">
      <alignment horizontal="center" vertical="center"/>
    </xf>
    <xf numFmtId="3" fontId="33" fillId="24" borderId="36" xfId="0" applyNumberFormat="1" applyFont="1" applyFill="1" applyBorder="1" applyAlignment="1">
      <alignment horizontal="center" vertical="center"/>
    </xf>
    <xf numFmtId="3" fontId="33" fillId="24" borderId="37" xfId="0" applyNumberFormat="1" applyFont="1" applyFill="1" applyBorder="1" applyAlignment="1">
      <alignment horizontal="center" vertical="center"/>
    </xf>
    <xf numFmtId="3" fontId="33" fillId="24" borderId="38" xfId="0" applyNumberFormat="1" applyFont="1" applyFill="1" applyBorder="1" applyAlignment="1">
      <alignment horizontal="center" vertical="center"/>
    </xf>
    <xf numFmtId="3" fontId="41" fillId="24" borderId="31" xfId="0" applyNumberFormat="1" applyFont="1" applyFill="1" applyBorder="1" applyAlignment="1">
      <alignment horizontal="center" vertical="center"/>
    </xf>
    <xf numFmtId="0" fontId="41" fillId="24" borderId="31" xfId="0" applyFont="1" applyFill="1" applyBorder="1" applyAlignment="1">
      <alignment horizontal="center" vertical="center"/>
    </xf>
    <xf numFmtId="3" fontId="42" fillId="24" borderId="31" xfId="0" applyNumberFormat="1" applyFont="1" applyFill="1" applyBorder="1" applyAlignment="1">
      <alignment horizontal="center" vertical="center"/>
    </xf>
    <xf numFmtId="0" fontId="42" fillId="24" borderId="31" xfId="0" applyFont="1" applyFill="1" applyBorder="1" applyAlignment="1">
      <alignment horizontal="center" vertical="center"/>
    </xf>
    <xf numFmtId="0" fontId="41" fillId="24" borderId="33" xfId="0" applyFont="1" applyFill="1" applyBorder="1" applyAlignment="1">
      <alignment horizontal="center" vertical="center"/>
    </xf>
    <xf numFmtId="0" fontId="34" fillId="0" borderId="28" xfId="0" applyFont="1" applyBorder="1" applyAlignment="1">
      <alignment vertical="center" wrapText="1"/>
    </xf>
    <xf numFmtId="0" fontId="42" fillId="24" borderId="33" xfId="0" applyFont="1" applyFill="1" applyBorder="1" applyAlignment="1">
      <alignment horizontal="center" vertical="center"/>
    </xf>
    <xf numFmtId="177" fontId="4" fillId="0" borderId="39" xfId="0" applyNumberFormat="1" applyFont="1" applyBorder="1" applyAlignment="1">
      <alignment horizontal="right" vertical="center" wrapText="1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3" fontId="42" fillId="24" borderId="41" xfId="0" applyNumberFormat="1" applyFont="1" applyFill="1" applyBorder="1" applyAlignment="1">
      <alignment horizontal="center" vertical="center"/>
    </xf>
    <xf numFmtId="0" fontId="42" fillId="24" borderId="41" xfId="0" applyFont="1" applyFill="1" applyBorder="1" applyAlignment="1">
      <alignment horizontal="center" vertical="center"/>
    </xf>
    <xf numFmtId="0" fontId="42" fillId="24" borderId="42" xfId="0" applyFont="1" applyFill="1" applyBorder="1" applyAlignment="1">
      <alignment horizontal="center" vertical="center"/>
    </xf>
    <xf numFmtId="3" fontId="33" fillId="24" borderId="43" xfId="0" applyNumberFormat="1" applyFont="1" applyFill="1" applyBorder="1" applyAlignment="1">
      <alignment horizontal="center" vertical="center"/>
    </xf>
    <xf numFmtId="182" fontId="37" fillId="0" borderId="0" xfId="23" applyNumberFormat="1" applyFont="1" applyAlignment="1">
      <alignment horizontal="center" vertical="center"/>
    </xf>
    <xf numFmtId="0" fontId="44" fillId="0" borderId="44" xfId="0" applyFont="1" applyBorder="1" applyAlignment="1">
      <alignment horizontal="center" vertical="center" wrapText="1"/>
    </xf>
    <xf numFmtId="181" fontId="38" fillId="0" borderId="19" xfId="23" applyNumberFormat="1" applyFont="1" applyBorder="1" applyAlignment="1">
      <alignment horizontal="center" vertical="center"/>
    </xf>
    <xf numFmtId="0" fontId="44" fillId="0" borderId="45" xfId="0" applyFont="1" applyBorder="1" applyAlignment="1">
      <alignment horizontal="left" vertical="center" wrapText="1"/>
    </xf>
    <xf numFmtId="181" fontId="38" fillId="0" borderId="0" xfId="23" applyNumberFormat="1" applyFont="1" applyBorder="1" applyAlignment="1">
      <alignment horizontal="center" vertical="center"/>
    </xf>
    <xf numFmtId="181" fontId="37" fillId="0" borderId="0" xfId="23" applyNumberFormat="1" applyFont="1" applyBorder="1" applyAlignment="1">
      <alignment horizontal="center" vertical="center"/>
    </xf>
    <xf numFmtId="182" fontId="37" fillId="0" borderId="0" xfId="23" applyNumberFormat="1" applyFont="1" applyBorder="1" applyAlignment="1">
      <alignment horizontal="center" vertical="center"/>
    </xf>
    <xf numFmtId="182" fontId="37" fillId="0" borderId="14" xfId="23" applyNumberFormat="1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 wrapText="1"/>
    </xf>
    <xf numFmtId="0" fontId="44" fillId="24" borderId="45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right" vertical="center"/>
    </xf>
    <xf numFmtId="0" fontId="39" fillId="24" borderId="10" xfId="0" applyFont="1" applyFill="1" applyBorder="1" applyAlignment="1">
      <alignment horizontal="center" vertical="center"/>
    </xf>
    <xf numFmtId="3" fontId="40" fillId="24" borderId="31" xfId="0" applyNumberFormat="1" applyFont="1" applyFill="1" applyBorder="1" applyAlignment="1">
      <alignment horizontal="center" vertical="center"/>
    </xf>
    <xf numFmtId="183" fontId="10" fillId="0" borderId="0" xfId="0" applyNumberFormat="1" applyFont="1" applyAlignment="1">
      <alignment horizontal="center" vertical="center"/>
    </xf>
    <xf numFmtId="183" fontId="36" fillId="0" borderId="0" xfId="0" applyNumberFormat="1" applyFont="1" applyAlignment="1">
      <alignment horizontal="right" vertical="center"/>
    </xf>
    <xf numFmtId="183" fontId="4" fillId="0" borderId="0" xfId="0" applyNumberFormat="1" applyFont="1" applyAlignment="1">
      <alignment horizontal="center" vertical="center" wrapText="1"/>
    </xf>
    <xf numFmtId="183" fontId="30" fillId="24" borderId="0" xfId="0" applyNumberFormat="1" applyFont="1" applyFill="1" applyAlignment="1">
      <alignment horizontal="center" vertical="center"/>
    </xf>
    <xf numFmtId="183" fontId="37" fillId="0" borderId="0" xfId="23" applyNumberFormat="1" applyFont="1" applyBorder="1" applyAlignment="1">
      <alignment horizontal="center" vertical="center"/>
    </xf>
    <xf numFmtId="183" fontId="37" fillId="0" borderId="0" xfId="23" applyNumberFormat="1" applyFont="1" applyAlignment="1">
      <alignment horizontal="center" vertical="center"/>
    </xf>
    <xf numFmtId="183" fontId="0" fillId="0" borderId="0" xfId="0" applyNumberFormat="1">
      <alignment vertical="center"/>
    </xf>
    <xf numFmtId="3" fontId="46" fillId="24" borderId="31" xfId="0" applyNumberFormat="1" applyFont="1" applyFill="1" applyBorder="1" applyAlignment="1">
      <alignment horizontal="center" vertical="center"/>
    </xf>
    <xf numFmtId="178" fontId="46" fillId="24" borderId="31" xfId="0" applyNumberFormat="1" applyFont="1" applyFill="1" applyBorder="1" applyAlignment="1">
      <alignment horizontal="center" vertical="center"/>
    </xf>
    <xf numFmtId="0" fontId="46" fillId="24" borderId="31" xfId="0" applyFont="1" applyFill="1" applyBorder="1" applyAlignment="1">
      <alignment horizontal="center" vertical="center"/>
    </xf>
    <xf numFmtId="0" fontId="46" fillId="24" borderId="33" xfId="0" applyFont="1" applyFill="1" applyBorder="1" applyAlignment="1">
      <alignment horizontal="center" vertical="center"/>
    </xf>
    <xf numFmtId="181" fontId="47" fillId="0" borderId="0" xfId="23" applyNumberFormat="1" applyFont="1" applyBorder="1" applyAlignment="1">
      <alignment horizontal="center" vertical="center"/>
    </xf>
    <xf numFmtId="182" fontId="47" fillId="0" borderId="0" xfId="23" applyNumberFormat="1" applyFont="1" applyBorder="1" applyAlignment="1">
      <alignment horizontal="center" vertical="center"/>
    </xf>
    <xf numFmtId="182" fontId="47" fillId="0" borderId="14" xfId="23" applyNumberFormat="1" applyFont="1" applyBorder="1" applyAlignment="1">
      <alignment horizontal="center" vertical="center"/>
    </xf>
    <xf numFmtId="182" fontId="48" fillId="0" borderId="0" xfId="23" applyNumberFormat="1" applyFont="1" applyBorder="1" applyAlignment="1">
      <alignment horizontal="center" vertical="center"/>
    </xf>
    <xf numFmtId="182" fontId="48" fillId="0" borderId="14" xfId="23" applyNumberFormat="1" applyFont="1" applyBorder="1" applyAlignment="1">
      <alignment horizontal="center" vertical="center"/>
    </xf>
    <xf numFmtId="3" fontId="49" fillId="24" borderId="31" xfId="0" applyNumberFormat="1" applyFont="1" applyFill="1" applyBorder="1" applyAlignment="1">
      <alignment horizontal="center" vertical="center"/>
    </xf>
    <xf numFmtId="178" fontId="49" fillId="24" borderId="31" xfId="0" applyNumberFormat="1" applyFont="1" applyFill="1" applyBorder="1" applyAlignment="1">
      <alignment horizontal="center" vertical="center"/>
    </xf>
    <xf numFmtId="0" fontId="49" fillId="24" borderId="31" xfId="0" applyFont="1" applyFill="1" applyBorder="1" applyAlignment="1">
      <alignment horizontal="center" vertical="center"/>
    </xf>
    <xf numFmtId="0" fontId="49" fillId="24" borderId="33" xfId="0" applyFont="1" applyFill="1" applyBorder="1" applyAlignment="1">
      <alignment horizontal="center" vertical="center"/>
    </xf>
    <xf numFmtId="181" fontId="38" fillId="25" borderId="0" xfId="23" applyNumberFormat="1" applyFont="1" applyFill="1" applyBorder="1" applyAlignment="1">
      <alignment horizontal="center" vertical="center"/>
    </xf>
    <xf numFmtId="3" fontId="50" fillId="0" borderId="0" xfId="20" applyNumberFormat="1" applyFont="1" applyAlignment="1">
      <alignment horizontal="right" vertical="center" wrapText="1"/>
    </xf>
    <xf numFmtId="3" fontId="37" fillId="0" borderId="0" xfId="20" applyNumberFormat="1" applyFont="1" applyAlignment="1">
      <alignment horizontal="right" vertical="center" wrapText="1"/>
    </xf>
    <xf numFmtId="3" fontId="42" fillId="25" borderId="31" xfId="0" applyNumberFormat="1" applyFont="1" applyFill="1" applyBorder="1" applyAlignment="1">
      <alignment horizontal="center" vertical="center"/>
    </xf>
    <xf numFmtId="0" fontId="42" fillId="25" borderId="31" xfId="0" applyFont="1" applyFill="1" applyBorder="1" applyAlignment="1">
      <alignment horizontal="center" vertical="center"/>
    </xf>
    <xf numFmtId="0" fontId="42" fillId="25" borderId="33" xfId="0" applyFont="1" applyFill="1" applyBorder="1" applyAlignment="1">
      <alignment horizontal="center" vertical="center"/>
    </xf>
    <xf numFmtId="3" fontId="42" fillId="25" borderId="41" xfId="0" applyNumberFormat="1" applyFont="1" applyFill="1" applyBorder="1" applyAlignment="1">
      <alignment horizontal="center" vertical="center"/>
    </xf>
    <xf numFmtId="0" fontId="4" fillId="26" borderId="28" xfId="0" applyFont="1" applyFill="1" applyBorder="1" applyAlignment="1">
      <alignment horizontal="center" vertical="center" wrapText="1"/>
    </xf>
    <xf numFmtId="0" fontId="51" fillId="0" borderId="45" xfId="0" applyFont="1" applyBorder="1" applyAlignment="1">
      <alignment horizontal="left" vertical="center" wrapText="1"/>
    </xf>
    <xf numFmtId="181" fontId="37" fillId="0" borderId="14" xfId="23" applyNumberFormat="1" applyFont="1" applyBorder="1" applyAlignment="1">
      <alignment horizontal="center" vertical="center"/>
    </xf>
    <xf numFmtId="181" fontId="0" fillId="0" borderId="0" xfId="0" applyNumberFormat="1">
      <alignment vertical="center"/>
    </xf>
    <xf numFmtId="0" fontId="51" fillId="27" borderId="45" xfId="0" applyFont="1" applyFill="1" applyBorder="1" applyAlignment="1">
      <alignment vertical="center" wrapText="1"/>
    </xf>
    <xf numFmtId="0" fontId="52" fillId="27" borderId="45" xfId="0" applyFont="1" applyFill="1" applyBorder="1" applyAlignment="1">
      <alignment horizontal="center" vertical="center" wrapText="1"/>
    </xf>
    <xf numFmtId="0" fontId="4" fillId="27" borderId="45" xfId="0" applyFont="1" applyFill="1" applyBorder="1" applyAlignment="1">
      <alignment horizontal="right" vertical="center"/>
    </xf>
    <xf numFmtId="0" fontId="52" fillId="0" borderId="28" xfId="0" applyFont="1" applyBorder="1" applyAlignment="1">
      <alignment horizontal="center" vertical="center" wrapText="1"/>
    </xf>
    <xf numFmtId="0" fontId="52" fillId="0" borderId="45" xfId="0" applyFont="1" applyBorder="1" applyAlignment="1">
      <alignment horizontal="center" vertical="center" wrapText="1"/>
    </xf>
    <xf numFmtId="3" fontId="41" fillId="25" borderId="31" xfId="0" applyNumberFormat="1" applyFont="1" applyFill="1" applyBorder="1" applyAlignment="1">
      <alignment horizontal="center" vertical="center"/>
    </xf>
    <xf numFmtId="3" fontId="30" fillId="25" borderId="31" xfId="0" applyNumberFormat="1" applyFont="1" applyFill="1" applyBorder="1" applyAlignment="1">
      <alignment horizontal="center" vertical="center"/>
    </xf>
    <xf numFmtId="178" fontId="30" fillId="25" borderId="31" xfId="0" applyNumberFormat="1" applyFont="1" applyFill="1" applyBorder="1" applyAlignment="1">
      <alignment horizontal="center" vertical="center"/>
    </xf>
    <xf numFmtId="3" fontId="53" fillId="25" borderId="31" xfId="0" applyNumberFormat="1" applyFont="1" applyFill="1" applyBorder="1" applyAlignment="1">
      <alignment horizontal="center" vertical="center"/>
    </xf>
    <xf numFmtId="0" fontId="41" fillId="25" borderId="31" xfId="0" applyFont="1" applyFill="1" applyBorder="1" applyAlignment="1">
      <alignment horizontal="center" vertical="center"/>
    </xf>
    <xf numFmtId="0" fontId="41" fillId="25" borderId="33" xfId="0" applyFont="1" applyFill="1" applyBorder="1" applyAlignment="1">
      <alignment horizontal="center" vertical="center"/>
    </xf>
    <xf numFmtId="0" fontId="5" fillId="28" borderId="28" xfId="0" applyFont="1" applyFill="1" applyBorder="1" applyAlignment="1">
      <alignment vertical="center" wrapText="1"/>
    </xf>
    <xf numFmtId="181" fontId="38" fillId="28" borderId="0" xfId="23" applyNumberFormat="1" applyFont="1" applyFill="1" applyBorder="1" applyAlignment="1">
      <alignment horizontal="center" vertical="center"/>
    </xf>
    <xf numFmtId="182" fontId="37" fillId="28" borderId="0" xfId="23" applyNumberFormat="1" applyFont="1" applyFill="1" applyBorder="1" applyAlignment="1">
      <alignment horizontal="center" vertical="center"/>
    </xf>
    <xf numFmtId="182" fontId="37" fillId="28" borderId="14" xfId="23" applyNumberFormat="1" applyFont="1" applyFill="1" applyBorder="1" applyAlignment="1">
      <alignment horizontal="center" vertical="center"/>
    </xf>
    <xf numFmtId="0" fontId="4" fillId="28" borderId="28" xfId="0" applyFont="1" applyFill="1" applyBorder="1" applyAlignment="1">
      <alignment horizontal="center" vertical="center" wrapText="1"/>
    </xf>
    <xf numFmtId="181" fontId="37" fillId="28" borderId="0" xfId="23" applyNumberFormat="1" applyFont="1" applyFill="1" applyBorder="1" applyAlignment="1">
      <alignment horizontal="center" vertical="center"/>
    </xf>
    <xf numFmtId="181" fontId="37" fillId="25" borderId="14" xfId="23" applyNumberFormat="1" applyFont="1" applyFill="1" applyBorder="1" applyAlignment="1">
      <alignment horizontal="center" vertical="center"/>
    </xf>
    <xf numFmtId="3" fontId="53" fillId="24" borderId="31" xfId="0" applyNumberFormat="1" applyFont="1" applyFill="1" applyBorder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10" fontId="54" fillId="0" borderId="0" xfId="0" applyNumberFormat="1" applyFont="1" applyAlignment="1">
      <alignment horizontal="center" vertical="center"/>
    </xf>
    <xf numFmtId="10" fontId="54" fillId="0" borderId="27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16" xfId="0" applyNumberFormat="1" applyFont="1" applyBorder="1" applyAlignment="1">
      <alignment horizontal="center" vertical="center"/>
    </xf>
    <xf numFmtId="10" fontId="54" fillId="0" borderId="16" xfId="0" applyNumberFormat="1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10" fontId="54" fillId="0" borderId="30" xfId="0" applyNumberFormat="1" applyFont="1" applyBorder="1" applyAlignment="1">
      <alignment horizontal="center" vertical="center"/>
    </xf>
    <xf numFmtId="3" fontId="55" fillId="0" borderId="0" xfId="0" applyNumberFormat="1" applyFont="1" applyAlignment="1">
      <alignment horizontal="center" vertical="center"/>
    </xf>
    <xf numFmtId="10" fontId="55" fillId="0" borderId="0" xfId="0" applyNumberFormat="1" applyFont="1" applyAlignment="1">
      <alignment horizontal="center" vertical="center"/>
    </xf>
    <xf numFmtId="3" fontId="56" fillId="0" borderId="0" xfId="0" applyNumberFormat="1" applyFont="1" applyAlignment="1">
      <alignment horizontal="center" vertical="center"/>
    </xf>
    <xf numFmtId="10" fontId="56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10" fontId="55" fillId="0" borderId="27" xfId="0" applyNumberFormat="1" applyFont="1" applyBorder="1" applyAlignment="1">
      <alignment horizontal="center" vertical="center"/>
    </xf>
    <xf numFmtId="10" fontId="56" fillId="0" borderId="27" xfId="0" applyNumberFormat="1" applyFont="1" applyBorder="1" applyAlignment="1">
      <alignment horizontal="center" vertical="center"/>
    </xf>
    <xf numFmtId="179" fontId="54" fillId="0" borderId="0" xfId="0" applyNumberFormat="1" applyFont="1" applyAlignment="1">
      <alignment horizontal="center" vertical="center"/>
    </xf>
    <xf numFmtId="0" fontId="43" fillId="0" borderId="55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left" vertical="center" wrapText="1"/>
    </xf>
    <xf numFmtId="3" fontId="56" fillId="0" borderId="26" xfId="0" applyNumberFormat="1" applyFont="1" applyBorder="1" applyAlignment="1">
      <alignment horizontal="center" vertical="center"/>
    </xf>
    <xf numFmtId="10" fontId="56" fillId="0" borderId="26" xfId="0" applyNumberFormat="1" applyFont="1" applyBorder="1" applyAlignment="1">
      <alignment horizontal="center" vertical="center"/>
    </xf>
    <xf numFmtId="10" fontId="56" fillId="0" borderId="57" xfId="0" applyNumberFormat="1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27" borderId="55" xfId="0" applyFont="1" applyFill="1" applyBorder="1" applyAlignment="1">
      <alignment horizontal="center" vertical="center" wrapText="1"/>
    </xf>
    <xf numFmtId="0" fontId="4" fillId="27" borderId="55" xfId="0" applyFont="1" applyFill="1" applyBorder="1" applyAlignment="1">
      <alignment horizontal="right" vertical="center"/>
    </xf>
    <xf numFmtId="179" fontId="54" fillId="0" borderId="16" xfId="0" applyNumberFormat="1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 wrapText="1"/>
    </xf>
    <xf numFmtId="181" fontId="5" fillId="0" borderId="59" xfId="23" applyNumberFormat="1" applyFont="1" applyBorder="1" applyAlignment="1">
      <alignment horizontal="center" vertical="center"/>
    </xf>
    <xf numFmtId="181" fontId="38" fillId="0" borderId="59" xfId="23" applyNumberFormat="1" applyFont="1" applyBorder="1" applyAlignment="1">
      <alignment horizontal="center" vertical="center"/>
    </xf>
    <xf numFmtId="0" fontId="44" fillId="29" borderId="56" xfId="0" applyFont="1" applyFill="1" applyBorder="1" applyAlignment="1">
      <alignment horizontal="left" vertical="center" wrapText="1"/>
    </xf>
    <xf numFmtId="3" fontId="55" fillId="29" borderId="23" xfId="0" applyNumberFormat="1" applyFont="1" applyFill="1" applyBorder="1" applyAlignment="1">
      <alignment horizontal="center" vertical="center"/>
    </xf>
    <xf numFmtId="10" fontId="55" fillId="29" borderId="23" xfId="0" applyNumberFormat="1" applyFont="1" applyFill="1" applyBorder="1" applyAlignment="1">
      <alignment horizontal="center" vertical="center"/>
    </xf>
    <xf numFmtId="10" fontId="55" fillId="29" borderId="24" xfId="0" applyNumberFormat="1" applyFont="1" applyFill="1" applyBorder="1" applyAlignment="1">
      <alignment horizontal="center" vertical="center"/>
    </xf>
    <xf numFmtId="0" fontId="0" fillId="29" borderId="0" xfId="0" applyFill="1">
      <alignment vertical="center"/>
    </xf>
    <xf numFmtId="0" fontId="44" fillId="29" borderId="22" xfId="0" applyFont="1" applyFill="1" applyBorder="1" applyAlignment="1">
      <alignment horizontal="left" vertical="center" wrapText="1"/>
    </xf>
    <xf numFmtId="0" fontId="51" fillId="29" borderId="56" xfId="0" applyFont="1" applyFill="1" applyBorder="1" applyAlignment="1">
      <alignment horizontal="left" vertical="center" wrapText="1"/>
    </xf>
    <xf numFmtId="0" fontId="51" fillId="29" borderId="62" xfId="0" applyFont="1" applyFill="1" applyBorder="1" applyAlignment="1">
      <alignment horizontal="left" vertical="center" wrapText="1"/>
    </xf>
    <xf numFmtId="0" fontId="51" fillId="27" borderId="46" xfId="0" applyFont="1" applyFill="1" applyBorder="1" applyAlignment="1">
      <alignment vertical="center" wrapText="1"/>
    </xf>
    <xf numFmtId="0" fontId="52" fillId="27" borderId="63" xfId="0" applyFont="1" applyFill="1" applyBorder="1" applyAlignment="1">
      <alignment horizontal="center" vertical="center" wrapText="1"/>
    </xf>
    <xf numFmtId="0" fontId="52" fillId="27" borderId="47" xfId="0" applyFont="1" applyFill="1" applyBorder="1" applyAlignment="1">
      <alignment horizontal="center" vertical="center" wrapText="1"/>
    </xf>
    <xf numFmtId="0" fontId="4" fillId="27" borderId="47" xfId="0" applyFont="1" applyFill="1" applyBorder="1" applyAlignment="1">
      <alignment horizontal="right" vertical="center"/>
    </xf>
    <xf numFmtId="0" fontId="52" fillId="0" borderId="63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/>
    </xf>
    <xf numFmtId="0" fontId="44" fillId="29" borderId="62" xfId="0" applyFont="1" applyFill="1" applyBorder="1" applyAlignment="1">
      <alignment horizontal="left" vertical="center" wrapText="1"/>
    </xf>
    <xf numFmtId="0" fontId="44" fillId="0" borderId="46" xfId="0" applyFont="1" applyBorder="1" applyAlignment="1">
      <alignment horizontal="left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39" fillId="24" borderId="61" xfId="0" applyFont="1" applyFill="1" applyBorder="1" applyAlignment="1">
      <alignment horizontal="center" vertical="center"/>
    </xf>
    <xf numFmtId="0" fontId="44" fillId="0" borderId="62" xfId="0" applyFont="1" applyBorder="1" applyAlignment="1">
      <alignment horizontal="center" vertical="center" wrapText="1"/>
    </xf>
    <xf numFmtId="181" fontId="57" fillId="0" borderId="23" xfId="23" applyNumberFormat="1" applyFont="1" applyBorder="1" applyAlignment="1">
      <alignment horizontal="center" vertical="center"/>
    </xf>
    <xf numFmtId="9" fontId="57" fillId="0" borderId="23" xfId="48" applyFont="1" applyBorder="1" applyAlignment="1">
      <alignment horizontal="center" vertical="center"/>
    </xf>
    <xf numFmtId="10" fontId="57" fillId="0" borderId="23" xfId="48" applyNumberFormat="1" applyFont="1" applyBorder="1" applyAlignment="1">
      <alignment horizontal="center" vertical="center"/>
    </xf>
    <xf numFmtId="10" fontId="57" fillId="0" borderId="24" xfId="48" applyNumberFormat="1" applyFont="1" applyBorder="1" applyAlignment="1">
      <alignment horizontal="center" vertical="center"/>
    </xf>
    <xf numFmtId="10" fontId="38" fillId="0" borderId="19" xfId="48" applyNumberFormat="1" applyFont="1" applyBorder="1" applyAlignment="1">
      <alignment horizontal="center" vertical="center"/>
    </xf>
    <xf numFmtId="10" fontId="38" fillId="0" borderId="59" xfId="48" applyNumberFormat="1" applyFont="1" applyBorder="1" applyAlignment="1">
      <alignment horizontal="center" vertical="center"/>
    </xf>
    <xf numFmtId="10" fontId="38" fillId="0" borderId="60" xfId="48" applyNumberFormat="1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179" fontId="41" fillId="0" borderId="16" xfId="0" applyNumberFormat="1" applyFont="1" applyBorder="1" applyAlignment="1">
      <alignment horizontal="center" vertical="center"/>
    </xf>
    <xf numFmtId="3" fontId="58" fillId="0" borderId="26" xfId="0" applyNumberFormat="1" applyFont="1" applyBorder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179" fontId="41" fillId="0" borderId="0" xfId="0" applyNumberFormat="1" applyFont="1" applyAlignment="1">
      <alignment horizontal="center" vertical="center"/>
    </xf>
    <xf numFmtId="3" fontId="57" fillId="0" borderId="26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3" fontId="30" fillId="0" borderId="16" xfId="0" applyNumberFormat="1" applyFont="1" applyBorder="1" applyAlignment="1">
      <alignment horizontal="center" vertical="center"/>
    </xf>
    <xf numFmtId="10" fontId="30" fillId="0" borderId="16" xfId="0" applyNumberFormat="1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179" fontId="30" fillId="0" borderId="0" xfId="0" applyNumberFormat="1" applyFont="1" applyAlignment="1">
      <alignment horizontal="center" vertical="center"/>
    </xf>
    <xf numFmtId="3" fontId="59" fillId="0" borderId="0" xfId="0" applyNumberFormat="1" applyFont="1" applyAlignment="1">
      <alignment horizontal="center" vertical="center"/>
    </xf>
    <xf numFmtId="10" fontId="56" fillId="29" borderId="23" xfId="0" applyNumberFormat="1" applyFont="1" applyFill="1" applyBorder="1" applyAlignment="1">
      <alignment horizontal="center" vertical="center"/>
    </xf>
    <xf numFmtId="3" fontId="30" fillId="0" borderId="55" xfId="0" applyNumberFormat="1" applyFont="1" applyBorder="1" applyAlignment="1">
      <alignment horizontal="center" vertical="center"/>
    </xf>
    <xf numFmtId="3" fontId="56" fillId="29" borderId="56" xfId="0" applyNumberFormat="1" applyFont="1" applyFill="1" applyBorder="1" applyAlignment="1">
      <alignment horizontal="center" vertical="center"/>
    </xf>
    <xf numFmtId="3" fontId="56" fillId="29" borderId="23" xfId="0" applyNumberFormat="1" applyFont="1" applyFill="1" applyBorder="1" applyAlignment="1">
      <alignment horizontal="center" vertical="center"/>
    </xf>
    <xf numFmtId="10" fontId="56" fillId="29" borderId="24" xfId="0" applyNumberFormat="1" applyFont="1" applyFill="1" applyBorder="1" applyAlignment="1">
      <alignment horizontal="center" vertical="center"/>
    </xf>
    <xf numFmtId="3" fontId="57" fillId="29" borderId="23" xfId="0" applyNumberFormat="1" applyFont="1" applyFill="1" applyBorder="1" applyAlignment="1">
      <alignment horizontal="center" vertical="center"/>
    </xf>
    <xf numFmtId="10" fontId="57" fillId="0" borderId="0" xfId="0" applyNumberFormat="1" applyFont="1" applyAlignment="1">
      <alignment horizontal="center" vertical="center"/>
    </xf>
    <xf numFmtId="3" fontId="58" fillId="0" borderId="0" xfId="0" applyNumberFormat="1" applyFont="1" applyAlignment="1">
      <alignment horizontal="center" vertical="center"/>
    </xf>
    <xf numFmtId="10" fontId="57" fillId="0" borderId="26" xfId="0" applyNumberFormat="1" applyFont="1" applyBorder="1" applyAlignment="1">
      <alignment horizontal="center" vertical="center"/>
    </xf>
    <xf numFmtId="3" fontId="57" fillId="0" borderId="0" xfId="0" applyNumberFormat="1" applyFont="1" applyAlignment="1">
      <alignment horizontal="center" vertical="center"/>
    </xf>
    <xf numFmtId="10" fontId="41" fillId="0" borderId="0" xfId="0" applyNumberFormat="1" applyFont="1" applyAlignment="1">
      <alignment horizontal="center" vertical="center"/>
    </xf>
    <xf numFmtId="10" fontId="41" fillId="0" borderId="27" xfId="0" applyNumberFormat="1" applyFont="1" applyBorder="1" applyAlignment="1">
      <alignment horizontal="center" vertical="center"/>
    </xf>
    <xf numFmtId="10" fontId="41" fillId="0" borderId="16" xfId="0" applyNumberFormat="1" applyFont="1" applyBorder="1" applyAlignment="1">
      <alignment horizontal="center" vertical="center"/>
    </xf>
    <xf numFmtId="10" fontId="41" fillId="0" borderId="30" xfId="0" applyNumberFormat="1" applyFont="1" applyBorder="1" applyAlignment="1">
      <alignment horizontal="center" vertical="center"/>
    </xf>
    <xf numFmtId="9" fontId="54" fillId="0" borderId="0" xfId="0" applyNumberFormat="1" applyFont="1" applyAlignment="1">
      <alignment horizontal="center" vertical="center"/>
    </xf>
    <xf numFmtId="9" fontId="54" fillId="0" borderId="27" xfId="0" applyNumberFormat="1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wrapText="1"/>
    </xf>
    <xf numFmtId="3" fontId="57" fillId="0" borderId="54" xfId="0" applyNumberFormat="1" applyFont="1" applyBorder="1" applyAlignment="1">
      <alignment horizontal="center" vertical="center"/>
    </xf>
    <xf numFmtId="10" fontId="56" fillId="0" borderId="19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 wrapText="1"/>
    </xf>
    <xf numFmtId="0" fontId="0" fillId="0" borderId="28" xfId="0" applyBorder="1">
      <alignment vertical="center"/>
    </xf>
    <xf numFmtId="10" fontId="57" fillId="0" borderId="57" xfId="0" applyNumberFormat="1" applyFont="1" applyBorder="1" applyAlignment="1">
      <alignment horizontal="center" vertical="center"/>
    </xf>
    <xf numFmtId="10" fontId="30" fillId="0" borderId="27" xfId="0" applyNumberFormat="1" applyFont="1" applyBorder="1" applyAlignment="1">
      <alignment horizontal="center" vertical="center"/>
    </xf>
    <xf numFmtId="10" fontId="0" fillId="0" borderId="0" xfId="0" applyNumberFormat="1">
      <alignment vertical="center"/>
    </xf>
    <xf numFmtId="10" fontId="57" fillId="0" borderId="23" xfId="0" applyNumberFormat="1" applyFont="1" applyBorder="1" applyAlignment="1">
      <alignment horizontal="center" vertical="center"/>
    </xf>
    <xf numFmtId="10" fontId="57" fillId="29" borderId="23" xfId="0" applyNumberFormat="1" applyFont="1" applyFill="1" applyBorder="1" applyAlignment="1">
      <alignment horizontal="center" vertical="center"/>
    </xf>
    <xf numFmtId="10" fontId="57" fillId="29" borderId="24" xfId="0" applyNumberFormat="1" applyFont="1" applyFill="1" applyBorder="1" applyAlignment="1">
      <alignment horizontal="center" vertical="center"/>
    </xf>
    <xf numFmtId="3" fontId="56" fillId="0" borderId="54" xfId="0" applyNumberFormat="1" applyFont="1" applyBorder="1" applyAlignment="1">
      <alignment horizontal="center" vertical="center"/>
    </xf>
    <xf numFmtId="9" fontId="57" fillId="0" borderId="23" xfId="0" applyNumberFormat="1" applyFont="1" applyBorder="1" applyAlignment="1">
      <alignment horizontal="center" vertical="center"/>
    </xf>
    <xf numFmtId="10" fontId="56" fillId="0" borderId="24" xfId="0" applyNumberFormat="1" applyFont="1" applyBorder="1" applyAlignment="1">
      <alignment horizontal="center" vertical="center"/>
    </xf>
    <xf numFmtId="0" fontId="60" fillId="0" borderId="63" xfId="0" applyFont="1" applyBorder="1" applyAlignment="1">
      <alignment horizontal="center" vertical="center" wrapText="1"/>
    </xf>
    <xf numFmtId="3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27" xfId="0" applyNumberFormat="1" applyFont="1" applyBorder="1" applyAlignment="1">
      <alignment horizontal="center" vertical="center"/>
    </xf>
    <xf numFmtId="181" fontId="57" fillId="0" borderId="22" xfId="23" applyNumberFormat="1" applyFont="1" applyBorder="1" applyAlignment="1">
      <alignment horizontal="center" vertical="center"/>
    </xf>
    <xf numFmtId="3" fontId="56" fillId="29" borderId="22" xfId="0" applyNumberFormat="1" applyFont="1" applyFill="1" applyBorder="1" applyAlignment="1">
      <alignment horizontal="center" vertical="center"/>
    </xf>
    <xf numFmtId="3" fontId="56" fillId="30" borderId="25" xfId="0" applyNumberFormat="1" applyFont="1" applyFill="1" applyBorder="1" applyAlignment="1">
      <alignment horizontal="center" vertical="center"/>
    </xf>
    <xf numFmtId="10" fontId="56" fillId="30" borderId="26" xfId="0" applyNumberFormat="1" applyFont="1" applyFill="1" applyBorder="1" applyAlignment="1">
      <alignment horizontal="center" vertical="center"/>
    </xf>
    <xf numFmtId="3" fontId="56" fillId="30" borderId="26" xfId="0" applyNumberFormat="1" applyFont="1" applyFill="1" applyBorder="1" applyAlignment="1">
      <alignment horizontal="center" vertical="center"/>
    </xf>
    <xf numFmtId="10" fontId="57" fillId="30" borderId="26" xfId="0" applyNumberFormat="1" applyFont="1" applyFill="1" applyBorder="1" applyAlignment="1">
      <alignment horizontal="center" vertical="center"/>
    </xf>
    <xf numFmtId="10" fontId="56" fillId="30" borderId="57" xfId="0" applyNumberFormat="1" applyFont="1" applyFill="1" applyBorder="1" applyAlignment="1">
      <alignment horizontal="center" vertical="center"/>
    </xf>
    <xf numFmtId="3" fontId="54" fillId="0" borderId="28" xfId="0" applyNumberFormat="1" applyFont="1" applyBorder="1" applyAlignment="1">
      <alignment horizontal="center" vertical="center"/>
    </xf>
    <xf numFmtId="3" fontId="54" fillId="0" borderId="29" xfId="0" applyNumberFormat="1" applyFont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3" fontId="30" fillId="0" borderId="29" xfId="0" applyNumberFormat="1" applyFont="1" applyBorder="1" applyAlignment="1">
      <alignment horizontal="center" vertical="center"/>
    </xf>
    <xf numFmtId="3" fontId="57" fillId="30" borderId="25" xfId="0" applyNumberFormat="1" applyFont="1" applyFill="1" applyBorder="1" applyAlignment="1">
      <alignment horizontal="center" vertical="center"/>
    </xf>
    <xf numFmtId="3" fontId="57" fillId="30" borderId="26" xfId="0" applyNumberFormat="1" applyFont="1" applyFill="1" applyBorder="1" applyAlignment="1">
      <alignment horizontal="center" vertical="center"/>
    </xf>
    <xf numFmtId="10" fontId="57" fillId="30" borderId="57" xfId="0" applyNumberFormat="1" applyFont="1" applyFill="1" applyBorder="1" applyAlignment="1">
      <alignment horizontal="center" vertical="center"/>
    </xf>
    <xf numFmtId="10" fontId="30" fillId="0" borderId="30" xfId="0" applyNumberFormat="1" applyFont="1" applyBorder="1" applyAlignment="1">
      <alignment horizontal="center" vertical="center"/>
    </xf>
    <xf numFmtId="0" fontId="56" fillId="30" borderId="26" xfId="0" applyFont="1" applyFill="1" applyBorder="1" applyAlignment="1">
      <alignment horizontal="center" vertical="center"/>
    </xf>
    <xf numFmtId="3" fontId="56" fillId="29" borderId="29" xfId="0" applyNumberFormat="1" applyFont="1" applyFill="1" applyBorder="1" applyAlignment="1">
      <alignment horizontal="center" vertical="center"/>
    </xf>
    <xf numFmtId="10" fontId="56" fillId="29" borderId="16" xfId="0" applyNumberFormat="1" applyFont="1" applyFill="1" applyBorder="1" applyAlignment="1">
      <alignment horizontal="center" vertical="center"/>
    </xf>
    <xf numFmtId="3" fontId="56" fillId="29" borderId="16" xfId="0" applyNumberFormat="1" applyFont="1" applyFill="1" applyBorder="1" applyAlignment="1">
      <alignment horizontal="center" vertical="center"/>
    </xf>
    <xf numFmtId="10" fontId="57" fillId="29" borderId="16" xfId="0" applyNumberFormat="1" applyFont="1" applyFill="1" applyBorder="1" applyAlignment="1">
      <alignment horizontal="center" vertical="center"/>
    </xf>
    <xf numFmtId="10" fontId="57" fillId="29" borderId="30" xfId="0" applyNumberFormat="1" applyFont="1" applyFill="1" applyBorder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9" fontId="30" fillId="0" borderId="27" xfId="0" applyNumberFormat="1" applyFont="1" applyBorder="1" applyAlignment="1">
      <alignment horizontal="center" vertical="center"/>
    </xf>
    <xf numFmtId="184" fontId="54" fillId="0" borderId="27" xfId="0" applyNumberFormat="1" applyFont="1" applyBorder="1" applyAlignment="1">
      <alignment horizontal="center" vertical="center"/>
    </xf>
    <xf numFmtId="3" fontId="49" fillId="0" borderId="28" xfId="0" applyNumberFormat="1" applyFont="1" applyBorder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10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0" fontId="49" fillId="0" borderId="27" xfId="0" applyNumberFormat="1" applyFont="1" applyBorder="1" applyAlignment="1">
      <alignment horizontal="center" vertical="center"/>
    </xf>
    <xf numFmtId="3" fontId="57" fillId="29" borderId="22" xfId="0" applyNumberFormat="1" applyFont="1" applyFill="1" applyBorder="1" applyAlignment="1">
      <alignment horizontal="center" vertical="center"/>
    </xf>
    <xf numFmtId="3" fontId="44" fillId="30" borderId="25" xfId="0" applyNumberFormat="1" applyFont="1" applyFill="1" applyBorder="1" applyAlignment="1">
      <alignment horizontal="center" vertical="center" wrapText="1"/>
    </xf>
    <xf numFmtId="3" fontId="44" fillId="30" borderId="26" xfId="0" applyNumberFormat="1" applyFont="1" applyFill="1" applyBorder="1" applyAlignment="1">
      <alignment horizontal="center" vertical="center" wrapText="1"/>
    </xf>
    <xf numFmtId="10" fontId="44" fillId="30" borderId="26" xfId="0" applyNumberFormat="1" applyFont="1" applyFill="1" applyBorder="1" applyAlignment="1">
      <alignment horizontal="center" vertical="center" wrapText="1"/>
    </xf>
    <xf numFmtId="10" fontId="44" fillId="30" borderId="57" xfId="0" applyNumberFormat="1" applyFont="1" applyFill="1" applyBorder="1" applyAlignment="1">
      <alignment horizontal="center" vertical="center" wrapText="1"/>
    </xf>
    <xf numFmtId="3" fontId="61" fillId="30" borderId="25" xfId="0" applyNumberFormat="1" applyFont="1" applyFill="1" applyBorder="1" applyAlignment="1">
      <alignment horizontal="center" vertical="center" wrapText="1"/>
    </xf>
    <xf numFmtId="3" fontId="61" fillId="30" borderId="26" xfId="0" applyNumberFormat="1" applyFont="1" applyFill="1" applyBorder="1" applyAlignment="1">
      <alignment horizontal="center" vertical="center" wrapText="1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57" xfId="0" applyNumberFormat="1" applyFont="1" applyFill="1" applyBorder="1" applyAlignment="1">
      <alignment horizontal="center" vertical="center" wrapText="1"/>
    </xf>
    <xf numFmtId="179" fontId="49" fillId="0" borderId="0" xfId="0" applyNumberFormat="1" applyFont="1" applyAlignment="1">
      <alignment horizontal="center" vertical="center"/>
    </xf>
    <xf numFmtId="3" fontId="49" fillId="0" borderId="16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3" fontId="53" fillId="0" borderId="29" xfId="0" applyNumberFormat="1" applyFont="1" applyBorder="1" applyAlignment="1">
      <alignment horizontal="center" vertical="center"/>
    </xf>
    <xf numFmtId="3" fontId="53" fillId="0" borderId="28" xfId="0" applyNumberFormat="1" applyFont="1" applyBorder="1" applyAlignment="1">
      <alignment horizontal="center" vertical="center"/>
    </xf>
    <xf numFmtId="10" fontId="57" fillId="0" borderId="24" xfId="0" applyNumberFormat="1" applyFont="1" applyBorder="1" applyAlignment="1">
      <alignment horizontal="center" vertical="center"/>
    </xf>
    <xf numFmtId="0" fontId="57" fillId="30" borderId="26" xfId="0" applyFont="1" applyFill="1" applyBorder="1" applyAlignment="1">
      <alignment horizontal="center" vertical="center"/>
    </xf>
    <xf numFmtId="3" fontId="57" fillId="29" borderId="29" xfId="0" applyNumberFormat="1" applyFont="1" applyFill="1" applyBorder="1" applyAlignment="1">
      <alignment horizontal="center" vertical="center"/>
    </xf>
    <xf numFmtId="3" fontId="57" fillId="29" borderId="16" xfId="0" applyNumberFormat="1" applyFont="1" applyFill="1" applyBorder="1" applyAlignment="1">
      <alignment horizontal="center" vertical="center"/>
    </xf>
    <xf numFmtId="3" fontId="40" fillId="0" borderId="28" xfId="0" applyNumberFormat="1" applyFont="1" applyBorder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10" fontId="40" fillId="0" borderId="27" xfId="0" applyNumberFormat="1" applyFont="1" applyBorder="1" applyAlignment="1">
      <alignment horizontal="center" vertical="center"/>
    </xf>
    <xf numFmtId="184" fontId="30" fillId="0" borderId="27" xfId="0" applyNumberFormat="1" applyFont="1" applyBorder="1" applyAlignment="1">
      <alignment horizontal="center" vertical="center"/>
    </xf>
    <xf numFmtId="3" fontId="5" fillId="30" borderId="25" xfId="0" applyNumberFormat="1" applyFont="1" applyFill="1" applyBorder="1" applyAlignment="1">
      <alignment horizontal="center" vertical="center" wrapText="1"/>
    </xf>
    <xf numFmtId="3" fontId="5" fillId="30" borderId="26" xfId="0" applyNumberFormat="1" applyFont="1" applyFill="1" applyBorder="1" applyAlignment="1">
      <alignment horizontal="center" vertical="center" wrapText="1"/>
    </xf>
    <xf numFmtId="10" fontId="5" fillId="30" borderId="26" xfId="0" applyNumberFormat="1" applyFont="1" applyFill="1" applyBorder="1" applyAlignment="1">
      <alignment horizontal="center" vertical="center" wrapText="1"/>
    </xf>
    <xf numFmtId="10" fontId="5" fillId="30" borderId="57" xfId="0" applyNumberFormat="1" applyFont="1" applyFill="1" applyBorder="1" applyAlignment="1">
      <alignment horizontal="center" vertical="center" wrapText="1"/>
    </xf>
    <xf numFmtId="3" fontId="57" fillId="30" borderId="28" xfId="0" applyNumberFormat="1" applyFont="1" applyFill="1" applyBorder="1" applyAlignment="1">
      <alignment horizontal="center" vertical="center"/>
    </xf>
    <xf numFmtId="0" fontId="51" fillId="27" borderId="64" xfId="0" applyFont="1" applyFill="1" applyBorder="1" applyAlignment="1">
      <alignment vertical="center" wrapText="1"/>
    </xf>
    <xf numFmtId="10" fontId="57" fillId="30" borderId="0" xfId="0" applyNumberFormat="1" applyFont="1" applyFill="1" applyAlignment="1">
      <alignment horizontal="center" vertical="center"/>
    </xf>
    <xf numFmtId="3" fontId="57" fillId="30" borderId="0" xfId="0" applyNumberFormat="1" applyFont="1" applyFill="1" applyAlignment="1">
      <alignment horizontal="center" vertical="center"/>
    </xf>
    <xf numFmtId="0" fontId="57" fillId="30" borderId="0" xfId="0" applyFont="1" applyFill="1" applyAlignment="1">
      <alignment horizontal="center" vertical="center"/>
    </xf>
    <xf numFmtId="10" fontId="57" fillId="30" borderId="27" xfId="0" applyNumberFormat="1" applyFont="1" applyFill="1" applyBorder="1" applyAlignment="1">
      <alignment horizontal="center" vertical="center"/>
    </xf>
    <xf numFmtId="0" fontId="51" fillId="27" borderId="65" xfId="0" applyFont="1" applyFill="1" applyBorder="1" applyAlignment="1">
      <alignment vertical="center" wrapText="1"/>
    </xf>
    <xf numFmtId="0" fontId="52" fillId="0" borderId="66" xfId="0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63" fillId="0" borderId="0" xfId="49" applyFont="1">
      <alignment vertical="center"/>
    </xf>
    <xf numFmtId="0" fontId="3" fillId="0" borderId="10" xfId="49" applyFont="1" applyBorder="1" applyAlignment="1">
      <alignment horizontal="center" vertical="center" wrapText="1"/>
    </xf>
    <xf numFmtId="0" fontId="58" fillId="0" borderId="10" xfId="49" applyFont="1" applyBorder="1" applyAlignment="1">
      <alignment horizontal="center" vertical="center" wrapText="1"/>
    </xf>
    <xf numFmtId="181" fontId="57" fillId="0" borderId="10" xfId="50" applyNumberFormat="1" applyFont="1" applyBorder="1" applyAlignment="1">
      <alignment horizontal="center" vertical="center"/>
    </xf>
    <xf numFmtId="9" fontId="57" fillId="0" borderId="10" xfId="51" applyFont="1" applyBorder="1" applyAlignment="1">
      <alignment horizontal="center" vertical="center"/>
    </xf>
    <xf numFmtId="10" fontId="3" fillId="0" borderId="10" xfId="49" applyNumberFormat="1" applyFont="1" applyBorder="1">
      <alignment vertical="center"/>
    </xf>
    <xf numFmtId="10" fontId="63" fillId="0" borderId="10" xfId="49" applyNumberFormat="1" applyFont="1" applyBorder="1">
      <alignment vertical="center"/>
    </xf>
    <xf numFmtId="0" fontId="56" fillId="29" borderId="10" xfId="49" applyFont="1" applyFill="1" applyBorder="1" applyAlignment="1">
      <alignment horizontal="left" vertical="center" wrapText="1"/>
    </xf>
    <xf numFmtId="3" fontId="57" fillId="29" borderId="10" xfId="49" applyNumberFormat="1" applyFont="1" applyFill="1" applyBorder="1" applyAlignment="1">
      <alignment horizontal="right" vertical="center"/>
    </xf>
    <xf numFmtId="10" fontId="57" fillId="29" borderId="10" xfId="51" applyNumberFormat="1" applyFont="1" applyFill="1" applyBorder="1" applyAlignment="1">
      <alignment horizontal="right" vertical="center"/>
    </xf>
    <xf numFmtId="10" fontId="57" fillId="29" borderId="10" xfId="49" applyNumberFormat="1" applyFont="1" applyFill="1" applyBorder="1" applyAlignment="1">
      <alignment horizontal="right" vertical="center"/>
    </xf>
    <xf numFmtId="0" fontId="56" fillId="27" borderId="10" xfId="49" applyFont="1" applyFill="1" applyBorder="1" applyAlignment="1">
      <alignment vertical="center" wrapText="1"/>
    </xf>
    <xf numFmtId="3" fontId="57" fillId="30" borderId="10" xfId="49" applyNumberFormat="1" applyFont="1" applyFill="1" applyBorder="1" applyAlignment="1">
      <alignment horizontal="right" vertical="center"/>
    </xf>
    <xf numFmtId="10" fontId="57" fillId="30" borderId="10" xfId="49" applyNumberFormat="1" applyFont="1" applyFill="1" applyBorder="1" applyAlignment="1">
      <alignment horizontal="right" vertical="center"/>
    </xf>
    <xf numFmtId="0" fontId="3" fillId="27" borderId="10" xfId="49" applyFont="1" applyFill="1" applyBorder="1" applyAlignment="1">
      <alignment horizontal="center" vertical="center" wrapText="1"/>
    </xf>
    <xf numFmtId="3" fontId="63" fillId="0" borderId="10" xfId="49" applyNumberFormat="1" applyFont="1" applyBorder="1" applyAlignment="1">
      <alignment horizontal="right" vertical="center"/>
    </xf>
    <xf numFmtId="10" fontId="63" fillId="0" borderId="10" xfId="49" applyNumberFormat="1" applyFont="1" applyBorder="1" applyAlignment="1">
      <alignment horizontal="right" vertical="center"/>
    </xf>
    <xf numFmtId="10" fontId="3" fillId="0" borderId="10" xfId="49" applyNumberFormat="1" applyFont="1" applyBorder="1" applyAlignment="1">
      <alignment horizontal="right" vertical="center"/>
    </xf>
    <xf numFmtId="0" fontId="3" fillId="27" borderId="10" xfId="49" applyFont="1" applyFill="1" applyBorder="1" applyAlignment="1">
      <alignment horizontal="right" vertical="center"/>
    </xf>
    <xf numFmtId="10" fontId="57" fillId="30" borderId="10" xfId="51" applyNumberFormat="1" applyFont="1" applyFill="1" applyBorder="1" applyAlignment="1">
      <alignment horizontal="right" vertical="center"/>
    </xf>
    <xf numFmtId="3" fontId="57" fillId="30" borderId="10" xfId="49" applyNumberFormat="1" applyFont="1" applyFill="1" applyBorder="1">
      <alignment vertical="center"/>
    </xf>
    <xf numFmtId="10" fontId="57" fillId="30" borderId="10" xfId="51" applyNumberFormat="1" applyFont="1" applyFill="1" applyBorder="1" applyAlignment="1">
      <alignment vertical="center"/>
    </xf>
    <xf numFmtId="10" fontId="57" fillId="30" borderId="10" xfId="49" applyNumberFormat="1" applyFont="1" applyFill="1" applyBorder="1">
      <alignment vertical="center"/>
    </xf>
    <xf numFmtId="3" fontId="63" fillId="0" borderId="10" xfId="49" applyNumberFormat="1" applyFont="1" applyBorder="1">
      <alignment vertical="center"/>
    </xf>
    <xf numFmtId="0" fontId="59" fillId="0" borderId="10" xfId="49" applyFont="1" applyBorder="1" applyAlignment="1">
      <alignment horizontal="center" vertical="center" wrapText="1"/>
    </xf>
    <xf numFmtId="0" fontId="58" fillId="29" borderId="10" xfId="49" applyFont="1" applyFill="1" applyBorder="1" applyAlignment="1">
      <alignment horizontal="left" vertical="center" wrapText="1"/>
    </xf>
    <xf numFmtId="3" fontId="57" fillId="29" borderId="10" xfId="49" applyNumberFormat="1" applyFont="1" applyFill="1" applyBorder="1">
      <alignment vertical="center"/>
    </xf>
    <xf numFmtId="10" fontId="57" fillId="29" borderId="10" xfId="51" applyNumberFormat="1" applyFont="1" applyFill="1" applyBorder="1" applyAlignment="1">
      <alignment vertical="center"/>
    </xf>
    <xf numFmtId="10" fontId="57" fillId="29" borderId="10" xfId="49" applyNumberFormat="1" applyFont="1" applyFill="1" applyBorder="1">
      <alignment vertical="center"/>
    </xf>
    <xf numFmtId="0" fontId="58" fillId="0" borderId="10" xfId="49" applyFont="1" applyBorder="1" applyAlignment="1">
      <alignment horizontal="left" vertical="center" wrapText="1"/>
    </xf>
    <xf numFmtId="0" fontId="65" fillId="0" borderId="10" xfId="49" applyFont="1" applyBorder="1" applyAlignment="1">
      <alignment horizontal="center" vertical="center" wrapText="1"/>
    </xf>
    <xf numFmtId="3" fontId="3" fillId="0" borderId="10" xfId="49" applyNumberFormat="1" applyFont="1" applyBorder="1">
      <alignment vertical="center"/>
    </xf>
    <xf numFmtId="0" fontId="63" fillId="0" borderId="10" xfId="49" applyFont="1" applyBorder="1">
      <alignment vertical="center"/>
    </xf>
    <xf numFmtId="3" fontId="66" fillId="30" borderId="10" xfId="49" applyNumberFormat="1" applyFont="1" applyFill="1" applyBorder="1" applyAlignment="1">
      <alignment horizontal="right" vertical="center"/>
    </xf>
    <xf numFmtId="10" fontId="66" fillId="30" borderId="10" xfId="51" applyNumberFormat="1" applyFont="1" applyFill="1" applyBorder="1" applyAlignment="1">
      <alignment horizontal="right" vertical="center"/>
    </xf>
    <xf numFmtId="3" fontId="66" fillId="29" borderId="10" xfId="49" applyNumberFormat="1" applyFont="1" applyFill="1" applyBorder="1" applyAlignment="1">
      <alignment horizontal="right" vertical="center"/>
    </xf>
    <xf numFmtId="10" fontId="66" fillId="29" borderId="10" xfId="51" applyNumberFormat="1" applyFont="1" applyFill="1" applyBorder="1" applyAlignment="1">
      <alignment horizontal="right" vertical="center"/>
    </xf>
    <xf numFmtId="3" fontId="66" fillId="30" borderId="10" xfId="49" applyNumberFormat="1" applyFont="1" applyFill="1" applyBorder="1" applyAlignment="1">
      <alignment horizontal="right" vertical="center" wrapText="1"/>
    </xf>
    <xf numFmtId="10" fontId="66" fillId="30" borderId="10" xfId="51" applyNumberFormat="1" applyFont="1" applyFill="1" applyBorder="1" applyAlignment="1">
      <alignment horizontal="right" vertical="center" wrapText="1"/>
    </xf>
    <xf numFmtId="179" fontId="63" fillId="0" borderId="10" xfId="49" applyNumberFormat="1" applyFont="1" applyBorder="1">
      <alignment vertical="center"/>
    </xf>
    <xf numFmtId="3" fontId="66" fillId="30" borderId="10" xfId="49" applyNumberFormat="1" applyFont="1" applyFill="1" applyBorder="1" applyAlignment="1">
      <alignment vertical="center" wrapText="1"/>
    </xf>
    <xf numFmtId="10" fontId="66" fillId="30" borderId="10" xfId="51" applyNumberFormat="1" applyFont="1" applyFill="1" applyBorder="1" applyAlignment="1">
      <alignment vertical="center" wrapText="1"/>
    </xf>
    <xf numFmtId="38" fontId="63" fillId="27" borderId="10" xfId="49" applyNumberFormat="1" applyFont="1" applyFill="1" applyBorder="1" applyAlignment="1">
      <alignment vertical="center" wrapText="1"/>
    </xf>
    <xf numFmtId="0" fontId="65" fillId="27" borderId="10" xfId="49" applyFont="1" applyFill="1" applyBorder="1" applyAlignment="1">
      <alignment horizontal="center" vertical="center" wrapText="1"/>
    </xf>
    <xf numFmtId="0" fontId="62" fillId="0" borderId="0" xfId="49" applyFont="1" applyAlignment="1">
      <alignment horizontal="center" vertical="center"/>
    </xf>
    <xf numFmtId="0" fontId="3" fillId="0" borderId="18" xfId="49" applyFont="1" applyBorder="1" applyAlignment="1">
      <alignment horizontal="center" vertical="center"/>
    </xf>
    <xf numFmtId="0" fontId="3" fillId="0" borderId="10" xfId="49" applyFont="1" applyBorder="1" applyAlignment="1">
      <alignment horizontal="center" vertical="center" wrapText="1"/>
    </xf>
    <xf numFmtId="0" fontId="3" fillId="31" borderId="10" xfId="49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0" xfId="19" applyFont="1" applyAlignment="1">
      <alignment horizontal="left" vertical="center"/>
    </xf>
    <xf numFmtId="0" fontId="10" fillId="0" borderId="0" xfId="19" applyFont="1" applyAlignment="1">
      <alignment horizontal="center" vertical="center"/>
    </xf>
    <xf numFmtId="0" fontId="4" fillId="0" borderId="0" xfId="19" applyFont="1" applyAlignment="1">
      <alignment horizontal="center" vertical="center"/>
    </xf>
    <xf numFmtId="0" fontId="4" fillId="0" borderId="12" xfId="19" applyFont="1" applyBorder="1" applyAlignment="1">
      <alignment horizontal="center" vertical="center" wrapText="1"/>
    </xf>
    <xf numFmtId="0" fontId="4" fillId="0" borderId="10" xfId="19" applyFont="1" applyBorder="1" applyAlignment="1">
      <alignment horizontal="center" vertical="center" wrapText="1"/>
    </xf>
    <xf numFmtId="0" fontId="4" fillId="0" borderId="17" xfId="19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/>
    </xf>
    <xf numFmtId="0" fontId="67" fillId="0" borderId="0" xfId="0" applyFont="1" applyAlignment="1">
      <alignment horizontal="right" vertical="center"/>
    </xf>
  </cellXfs>
  <cellStyles count="5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2 2" xfId="20" xr:uid="{00000000-0005-0000-0000-000014000000}"/>
    <cellStyle name="一般 3" xfId="21" xr:uid="{00000000-0005-0000-0000-000015000000}"/>
    <cellStyle name="一般 4" xfId="22" xr:uid="{00000000-0005-0000-0000-000016000000}"/>
    <cellStyle name="一般 5" xfId="49" xr:uid="{04607380-3185-41C9-9BFD-5FED998B5D94}"/>
    <cellStyle name="千分位" xfId="23" builtinId="3"/>
    <cellStyle name="千分位 2" xfId="50" xr:uid="{AF419ECD-BE23-48F7-86EB-E1B52D8DC87C}"/>
    <cellStyle name="中等" xfId="24" builtinId="28" customBuiltin="1"/>
    <cellStyle name="合計" xfId="25" builtinId="25" customBuiltin="1"/>
    <cellStyle name="好" xfId="26" builtinId="26" customBuiltin="1"/>
    <cellStyle name="百分比" xfId="48" builtinId="5"/>
    <cellStyle name="百分比 2" xfId="51" xr:uid="{13ACB76F-F9D0-4A37-AEF3-27FDEF5A1193}"/>
    <cellStyle name="計算方式" xfId="27" builtinId="22" customBuiltin="1"/>
    <cellStyle name="連結的儲存格" xfId="28" builtinId="24" customBuiltin="1"/>
    <cellStyle name="備註" xfId="29" builtinId="10" customBuiltin="1"/>
    <cellStyle name="說明文字" xfId="30" builtinId="53" customBuiltin="1"/>
    <cellStyle name="輔色1" xfId="31" builtinId="29" customBuiltin="1"/>
    <cellStyle name="輔色2" xfId="32" builtinId="33" customBuiltin="1"/>
    <cellStyle name="輔色3" xfId="33" builtinId="37" customBuiltin="1"/>
    <cellStyle name="輔色4" xfId="34" builtinId="41" customBuiltin="1"/>
    <cellStyle name="輔色5" xfId="35" builtinId="45" customBuiltin="1"/>
    <cellStyle name="輔色6" xfId="36" builtinId="49" customBuiltin="1"/>
    <cellStyle name="標題" xfId="37" builtinId="15" customBuiltin="1"/>
    <cellStyle name="標題 1" xfId="38" builtinId="16" customBuiltin="1"/>
    <cellStyle name="標題 2" xfId="39" builtinId="17" customBuiltin="1"/>
    <cellStyle name="標題 3" xfId="40" builtinId="18" customBuiltin="1"/>
    <cellStyle name="標題 4" xfId="41" builtinId="19" customBuiltin="1"/>
    <cellStyle name="艎" xfId="42" xr:uid="{00000000-0005-0000-0000-00002B000000}"/>
    <cellStyle name="輸入" xfId="43" builtinId="20" customBuiltin="1"/>
    <cellStyle name="輸出" xfId="44" builtinId="21" customBuiltin="1"/>
    <cellStyle name="檢查儲存格" xfId="45" builtinId="23" customBuiltin="1"/>
    <cellStyle name="壞" xfId="46" builtinId="27" customBuiltin="1"/>
    <cellStyle name="警告文字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swang/Local%20Settings/Temporary%20Internet%20Files/Content.IE5/JR5OFNG2/&#38468;&#20214;&#20108;-&#24037;&#26989;&#23616;&#25152;&#36676;&#24037;&#26989;&#21312;&#24478;&#26989;&#21729;&#24037;&#21450;&#30007;&#22899;&#24615;&#21029;&#25976;&#24046;&#30064;&#26657;&#27491;&#32113;&#35336;&#34920;-05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大表"/>
      <sheetName val="Sheet1"/>
    </sheetNames>
    <sheetDataSet>
      <sheetData sheetId="0" refreshError="1">
        <row r="14">
          <cell r="J14">
            <v>1542</v>
          </cell>
          <cell r="L14">
            <v>1731</v>
          </cell>
        </row>
        <row r="15">
          <cell r="J15">
            <v>3725</v>
          </cell>
          <cell r="L15">
            <v>1840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A33D-1674-4117-83FD-CBE33103893C}">
  <sheetPr>
    <pageSetUpPr fitToPage="1"/>
  </sheetPr>
  <dimension ref="A1:G85"/>
  <sheetViews>
    <sheetView tabSelected="1" zoomScaleNormal="100" workbookViewId="0">
      <selection activeCell="G2" sqref="G2"/>
    </sheetView>
  </sheetViews>
  <sheetFormatPr defaultRowHeight="15.75"/>
  <cols>
    <col min="1" max="1" width="21" style="362" customWidth="1"/>
    <col min="2" max="2" width="11.5" style="362" customWidth="1"/>
    <col min="3" max="4" width="10.875" style="362" customWidth="1"/>
    <col min="5" max="5" width="11.5" style="362" customWidth="1"/>
    <col min="6" max="6" width="10.375" style="362" customWidth="1"/>
    <col min="7" max="7" width="12.25" style="362" customWidth="1"/>
    <col min="8" max="16384" width="9" style="362"/>
  </cols>
  <sheetData>
    <row r="1" spans="1:7" ht="25.5">
      <c r="A1" s="406" t="s">
        <v>389</v>
      </c>
      <c r="B1" s="406"/>
      <c r="C1" s="406"/>
      <c r="D1" s="406"/>
      <c r="E1" s="406"/>
      <c r="F1" s="406"/>
      <c r="G1" s="406"/>
    </row>
    <row r="2" spans="1:7" ht="16.5">
      <c r="A2" s="407" t="s">
        <v>390</v>
      </c>
      <c r="B2" s="407"/>
      <c r="C2" s="407"/>
      <c r="D2" s="407"/>
      <c r="E2" s="407"/>
      <c r="F2" s="407"/>
      <c r="G2" s="439" t="s">
        <v>479</v>
      </c>
    </row>
    <row r="3" spans="1:7">
      <c r="A3" s="408" t="s">
        <v>391</v>
      </c>
      <c r="B3" s="409" t="s">
        <v>392</v>
      </c>
      <c r="C3" s="409"/>
      <c r="D3" s="409" t="s">
        <v>393</v>
      </c>
      <c r="E3" s="409"/>
      <c r="F3" s="409" t="s">
        <v>394</v>
      </c>
      <c r="G3" s="409"/>
    </row>
    <row r="4" spans="1:7" ht="16.5">
      <c r="A4" s="408"/>
      <c r="B4" s="363" t="s">
        <v>395</v>
      </c>
      <c r="C4" s="363" t="s">
        <v>396</v>
      </c>
      <c r="D4" s="363" t="s">
        <v>397</v>
      </c>
      <c r="E4" s="363" t="s">
        <v>396</v>
      </c>
      <c r="F4" s="363" t="s">
        <v>397</v>
      </c>
      <c r="G4" s="363" t="s">
        <v>396</v>
      </c>
    </row>
    <row r="5" spans="1:7" ht="16.5">
      <c r="A5" s="364" t="s">
        <v>398</v>
      </c>
      <c r="B5" s="365">
        <f>B6+B34+B61</f>
        <v>647597</v>
      </c>
      <c r="C5" s="366">
        <f>C6+C34+C61</f>
        <v>1</v>
      </c>
      <c r="D5" s="365">
        <f>D6+D34+D61</f>
        <v>410258</v>
      </c>
      <c r="E5" s="367">
        <f t="shared" ref="E5:E16" si="0">D5/B5</f>
        <v>0.6335081848742351</v>
      </c>
      <c r="F5" s="365">
        <f>F6+F34+F61</f>
        <v>237339</v>
      </c>
      <c r="G5" s="368">
        <f t="shared" ref="G5" si="1">F5/B5</f>
        <v>0.36649181512576495</v>
      </c>
    </row>
    <row r="6" spans="1:7" ht="16.5">
      <c r="A6" s="369" t="s">
        <v>399</v>
      </c>
      <c r="B6" s="370">
        <f>B7+B10+B12+B18+B26+B28+B32</f>
        <v>317347</v>
      </c>
      <c r="C6" s="371">
        <f>C7+C10+C12+C18+C26+C28+C32</f>
        <v>0.49003778584520929</v>
      </c>
      <c r="D6" s="370">
        <f>D7+D10+D12+D18+D26+D28+D32</f>
        <v>189729</v>
      </c>
      <c r="E6" s="372">
        <f t="shared" si="0"/>
        <v>0.59785975603991848</v>
      </c>
      <c r="F6" s="370">
        <f>F7+F10+F12+F18+F26+F28+F32</f>
        <v>127618</v>
      </c>
      <c r="G6" s="372">
        <f>F6/B6</f>
        <v>0.40214024396008158</v>
      </c>
    </row>
    <row r="7" spans="1:7" ht="16.5">
      <c r="A7" s="373" t="s">
        <v>400</v>
      </c>
      <c r="B7" s="374">
        <f>SUM(B8:B9)</f>
        <v>15373</v>
      </c>
      <c r="C7" s="375">
        <f t="shared" ref="C7:C17" si="2">B7/$B$5</f>
        <v>2.3738528745500673E-2</v>
      </c>
      <c r="D7" s="374">
        <f>SUM(D8:D9)</f>
        <v>9334</v>
      </c>
      <c r="E7" s="375">
        <f t="shared" si="0"/>
        <v>0.60716841215117412</v>
      </c>
      <c r="F7" s="374">
        <f>SUM(F8:F9)</f>
        <v>6039</v>
      </c>
      <c r="G7" s="375">
        <f>F7/B7</f>
        <v>0.39283158784882588</v>
      </c>
    </row>
    <row r="8" spans="1:7" ht="16.5">
      <c r="A8" s="376" t="s">
        <v>401</v>
      </c>
      <c r="B8" s="377">
        <f t="shared" ref="B8:B9" si="3">D8+F8</f>
        <v>6363</v>
      </c>
      <c r="C8" s="378">
        <f t="shared" si="2"/>
        <v>9.8255550905887463E-3</v>
      </c>
      <c r="D8" s="377">
        <v>4307</v>
      </c>
      <c r="E8" s="379">
        <f t="shared" si="0"/>
        <v>0.67688197391167693</v>
      </c>
      <c r="F8" s="377">
        <v>2056</v>
      </c>
      <c r="G8" s="378">
        <f t="shared" ref="G8:G11" si="4">F8/B8</f>
        <v>0.32311802608832313</v>
      </c>
    </row>
    <row r="9" spans="1:7" ht="16.5">
      <c r="A9" s="376" t="s">
        <v>402</v>
      </c>
      <c r="B9" s="377">
        <f t="shared" si="3"/>
        <v>9010</v>
      </c>
      <c r="C9" s="378">
        <f t="shared" si="2"/>
        <v>1.3912973654911929E-2</v>
      </c>
      <c r="D9" s="377">
        <v>5027</v>
      </c>
      <c r="E9" s="379">
        <f t="shared" si="0"/>
        <v>0.55793562708102107</v>
      </c>
      <c r="F9" s="377">
        <v>3983</v>
      </c>
      <c r="G9" s="378">
        <f t="shared" si="4"/>
        <v>0.44206437291897893</v>
      </c>
    </row>
    <row r="10" spans="1:7" ht="16.5">
      <c r="A10" s="373" t="s">
        <v>403</v>
      </c>
      <c r="B10" s="374">
        <f>B11</f>
        <v>2863</v>
      </c>
      <c r="C10" s="375">
        <f t="shared" si="2"/>
        <v>4.4209593311889958E-3</v>
      </c>
      <c r="D10" s="374">
        <f>D11</f>
        <v>2503</v>
      </c>
      <c r="E10" s="375">
        <f t="shared" si="0"/>
        <v>0.87425777156828499</v>
      </c>
      <c r="F10" s="374">
        <f>F11</f>
        <v>360</v>
      </c>
      <c r="G10" s="375">
        <f>F10/B10</f>
        <v>0.12574222843171498</v>
      </c>
    </row>
    <row r="11" spans="1:7" ht="16.5">
      <c r="A11" s="363" t="s">
        <v>404</v>
      </c>
      <c r="B11" s="377">
        <f t="shared" ref="B11:B17" si="5">D11+F11</f>
        <v>2863</v>
      </c>
      <c r="C11" s="378">
        <f t="shared" si="2"/>
        <v>4.4209593311889958E-3</v>
      </c>
      <c r="D11" s="377">
        <v>2503</v>
      </c>
      <c r="E11" s="379">
        <f t="shared" si="0"/>
        <v>0.87425777156828499</v>
      </c>
      <c r="F11" s="377">
        <v>360</v>
      </c>
      <c r="G11" s="378">
        <f t="shared" si="4"/>
        <v>0.12574222843171498</v>
      </c>
    </row>
    <row r="12" spans="1:7" ht="16.5">
      <c r="A12" s="373" t="s">
        <v>405</v>
      </c>
      <c r="B12" s="374">
        <f>SUM(B13:B17)</f>
        <v>85021</v>
      </c>
      <c r="C12" s="375">
        <f t="shared" si="2"/>
        <v>0.13128689601712176</v>
      </c>
      <c r="D12" s="374">
        <f>SUM(D13:D17)</f>
        <v>44148</v>
      </c>
      <c r="E12" s="375">
        <f t="shared" si="0"/>
        <v>0.51925994754237192</v>
      </c>
      <c r="F12" s="374">
        <f>SUM(F13:F17)</f>
        <v>40873</v>
      </c>
      <c r="G12" s="375">
        <f>F12/B12</f>
        <v>0.48074005245762813</v>
      </c>
    </row>
    <row r="13" spans="1:7" ht="16.5">
      <c r="A13" s="376" t="s">
        <v>406</v>
      </c>
      <c r="B13" s="377">
        <f t="shared" si="5"/>
        <v>2903</v>
      </c>
      <c r="C13" s="378">
        <f t="shared" si="2"/>
        <v>4.4827261398678502E-3</v>
      </c>
      <c r="D13" s="377">
        <v>1649</v>
      </c>
      <c r="E13" s="379">
        <f t="shared" si="0"/>
        <v>0.56803306923871855</v>
      </c>
      <c r="F13" s="377">
        <v>1254</v>
      </c>
      <c r="G13" s="378">
        <f t="shared" ref="G13:G25" si="6">F13/B13</f>
        <v>0.43196693076128145</v>
      </c>
    </row>
    <row r="14" spans="1:7" ht="16.5">
      <c r="A14" s="376" t="s">
        <v>407</v>
      </c>
      <c r="B14" s="377">
        <f t="shared" si="5"/>
        <v>30543</v>
      </c>
      <c r="C14" s="378">
        <f t="shared" si="2"/>
        <v>4.7163590936956164E-2</v>
      </c>
      <c r="D14" s="377">
        <v>16286</v>
      </c>
      <c r="E14" s="379">
        <f t="shared" si="0"/>
        <v>0.53321546671905184</v>
      </c>
      <c r="F14" s="377">
        <v>14257</v>
      </c>
      <c r="G14" s="378">
        <f t="shared" si="6"/>
        <v>0.46678453328094816</v>
      </c>
    </row>
    <row r="15" spans="1:7" ht="16.5">
      <c r="A15" s="363" t="s">
        <v>408</v>
      </c>
      <c r="B15" s="377">
        <f t="shared" si="5"/>
        <v>2572</v>
      </c>
      <c r="C15" s="378">
        <f t="shared" si="2"/>
        <v>3.9716057980503303E-3</v>
      </c>
      <c r="D15" s="377">
        <v>1424</v>
      </c>
      <c r="E15" s="379">
        <f t="shared" si="0"/>
        <v>0.5536547433903577</v>
      </c>
      <c r="F15" s="377">
        <v>1148</v>
      </c>
      <c r="G15" s="378">
        <f t="shared" si="6"/>
        <v>0.4463452566096423</v>
      </c>
    </row>
    <row r="16" spans="1:7" ht="16.5">
      <c r="A16" s="376" t="s">
        <v>409</v>
      </c>
      <c r="B16" s="377">
        <f t="shared" si="5"/>
        <v>43213</v>
      </c>
      <c r="C16" s="378">
        <f t="shared" si="2"/>
        <v>6.6728227585983263E-2</v>
      </c>
      <c r="D16" s="377">
        <v>21504</v>
      </c>
      <c r="E16" s="379">
        <f t="shared" si="0"/>
        <v>0.49762802860250388</v>
      </c>
      <c r="F16" s="377">
        <v>21709</v>
      </c>
      <c r="G16" s="378">
        <f t="shared" si="6"/>
        <v>0.50237197139749612</v>
      </c>
    </row>
    <row r="17" spans="1:7" ht="16.5">
      <c r="A17" s="380" t="s">
        <v>410</v>
      </c>
      <c r="B17" s="377">
        <f t="shared" si="5"/>
        <v>5790</v>
      </c>
      <c r="C17" s="378">
        <f t="shared" si="2"/>
        <v>8.9407455562641579E-3</v>
      </c>
      <c r="D17" s="377">
        <v>3285</v>
      </c>
      <c r="E17" s="379">
        <f>D17/B17</f>
        <v>0.56735751295336789</v>
      </c>
      <c r="F17" s="377">
        <v>2505</v>
      </c>
      <c r="G17" s="378">
        <f t="shared" si="6"/>
        <v>0.43264248704663211</v>
      </c>
    </row>
    <row r="18" spans="1:7" ht="16.5">
      <c r="A18" s="373" t="s">
        <v>411</v>
      </c>
      <c r="B18" s="374">
        <f>SUM(B19:B25)</f>
        <v>141186</v>
      </c>
      <c r="C18" s="381">
        <f>SUM(C19:C25)</f>
        <v>0.21801521625331804</v>
      </c>
      <c r="D18" s="374">
        <f>SUM(D19:D25)</f>
        <v>88099</v>
      </c>
      <c r="E18" s="375">
        <f>D18/B18</f>
        <v>0.623992463842024</v>
      </c>
      <c r="F18" s="374">
        <f>SUM(F19:F25)</f>
        <v>53087</v>
      </c>
      <c r="G18" s="375">
        <f>F18/B18</f>
        <v>0.376007536157976</v>
      </c>
    </row>
    <row r="19" spans="1:7" ht="16.5">
      <c r="A19" s="376" t="s">
        <v>412</v>
      </c>
      <c r="B19" s="377">
        <f>D19+F19</f>
        <v>10679</v>
      </c>
      <c r="C19" s="378">
        <f>B19/$B$5</f>
        <v>1.6490193747037123E-2</v>
      </c>
      <c r="D19" s="377">
        <v>7081</v>
      </c>
      <c r="E19" s="379">
        <f>D19/B19</f>
        <v>0.66307706714111814</v>
      </c>
      <c r="F19" s="377">
        <v>3598</v>
      </c>
      <c r="G19" s="378">
        <f t="shared" si="6"/>
        <v>0.33692293285888192</v>
      </c>
    </row>
    <row r="20" spans="1:7" ht="16.5">
      <c r="A20" s="363" t="s">
        <v>413</v>
      </c>
      <c r="B20" s="377">
        <f t="shared" ref="B20:B27" si="7">D20+F20</f>
        <v>39051</v>
      </c>
      <c r="C20" s="378">
        <f t="shared" ref="C20:C60" si="8">B20/$B$5</f>
        <v>6.0301391142948468E-2</v>
      </c>
      <c r="D20" s="377">
        <v>22418</v>
      </c>
      <c r="E20" s="379">
        <f t="shared" ref="E20:E27" si="9">D20/B20</f>
        <v>0.57406980615093084</v>
      </c>
      <c r="F20" s="377">
        <v>16633</v>
      </c>
      <c r="G20" s="378">
        <f t="shared" si="6"/>
        <v>0.42593019384906916</v>
      </c>
    </row>
    <row r="21" spans="1:7" ht="16.5">
      <c r="A21" s="363" t="s">
        <v>414</v>
      </c>
      <c r="B21" s="377">
        <f t="shared" si="7"/>
        <v>39338</v>
      </c>
      <c r="C21" s="378">
        <f t="shared" si="8"/>
        <v>6.0744567995219247E-2</v>
      </c>
      <c r="D21" s="377">
        <v>24333</v>
      </c>
      <c r="E21" s="379">
        <f t="shared" si="9"/>
        <v>0.61856220448421373</v>
      </c>
      <c r="F21" s="377">
        <v>15005</v>
      </c>
      <c r="G21" s="378">
        <f t="shared" si="6"/>
        <v>0.38143779551578627</v>
      </c>
    </row>
    <row r="22" spans="1:7" ht="16.5">
      <c r="A22" s="363" t="s">
        <v>415</v>
      </c>
      <c r="B22" s="377">
        <f t="shared" si="7"/>
        <v>4291</v>
      </c>
      <c r="C22" s="378">
        <f t="shared" si="8"/>
        <v>6.6260344010240935E-3</v>
      </c>
      <c r="D22" s="377">
        <v>2539</v>
      </c>
      <c r="E22" s="379">
        <f t="shared" si="9"/>
        <v>0.59170356560242365</v>
      </c>
      <c r="F22" s="377">
        <v>1752</v>
      </c>
      <c r="G22" s="378">
        <f t="shared" si="6"/>
        <v>0.40829643439757635</v>
      </c>
    </row>
    <row r="23" spans="1:7" ht="16.5">
      <c r="A23" s="363" t="s">
        <v>416</v>
      </c>
      <c r="B23" s="377">
        <f t="shared" si="7"/>
        <v>11349</v>
      </c>
      <c r="C23" s="378">
        <f t="shared" si="8"/>
        <v>1.7524787792407934E-2</v>
      </c>
      <c r="D23" s="377">
        <v>6124</v>
      </c>
      <c r="E23" s="379">
        <f t="shared" si="9"/>
        <v>0.53960701383381793</v>
      </c>
      <c r="F23" s="377">
        <v>5225</v>
      </c>
      <c r="G23" s="378">
        <f t="shared" si="6"/>
        <v>0.46039298616618202</v>
      </c>
    </row>
    <row r="24" spans="1:7" ht="16.5">
      <c r="A24" s="363" t="s">
        <v>417</v>
      </c>
      <c r="B24" s="377">
        <f t="shared" si="7"/>
        <v>10911</v>
      </c>
      <c r="C24" s="378">
        <f t="shared" si="8"/>
        <v>1.684844123737448E-2</v>
      </c>
      <c r="D24" s="377">
        <v>7343</v>
      </c>
      <c r="E24" s="379">
        <f t="shared" si="9"/>
        <v>0.67299055998533586</v>
      </c>
      <c r="F24" s="377">
        <v>3568</v>
      </c>
      <c r="G24" s="378">
        <f t="shared" si="6"/>
        <v>0.32700944001466409</v>
      </c>
    </row>
    <row r="25" spans="1:7" ht="16.5">
      <c r="A25" s="363" t="s">
        <v>418</v>
      </c>
      <c r="B25" s="377">
        <f t="shared" si="7"/>
        <v>25567</v>
      </c>
      <c r="C25" s="378">
        <f t="shared" si="8"/>
        <v>3.9479799937306687E-2</v>
      </c>
      <c r="D25" s="377">
        <v>18261</v>
      </c>
      <c r="E25" s="379">
        <f t="shared" si="9"/>
        <v>0.71424101380686045</v>
      </c>
      <c r="F25" s="377">
        <v>7306</v>
      </c>
      <c r="G25" s="378">
        <f t="shared" si="6"/>
        <v>0.28575898619313961</v>
      </c>
    </row>
    <row r="26" spans="1:7" ht="16.5">
      <c r="A26" s="373" t="s">
        <v>419</v>
      </c>
      <c r="B26" s="382">
        <f>B27</f>
        <v>69000</v>
      </c>
      <c r="C26" s="383">
        <f>C27</f>
        <v>0.10654774497102365</v>
      </c>
      <c r="D26" s="382">
        <f>D27</f>
        <v>42780</v>
      </c>
      <c r="E26" s="384">
        <f>D26/B26</f>
        <v>0.62</v>
      </c>
      <c r="F26" s="382">
        <f>F27</f>
        <v>26220</v>
      </c>
      <c r="G26" s="384">
        <f>F26/B26</f>
        <v>0.38</v>
      </c>
    </row>
    <row r="27" spans="1:7" ht="16.5">
      <c r="A27" s="363" t="s">
        <v>420</v>
      </c>
      <c r="B27" s="385">
        <f t="shared" si="7"/>
        <v>69000</v>
      </c>
      <c r="C27" s="368">
        <f t="shared" si="8"/>
        <v>0.10654774497102365</v>
      </c>
      <c r="D27" s="385">
        <v>42780</v>
      </c>
      <c r="E27" s="367">
        <f t="shared" si="9"/>
        <v>0.62</v>
      </c>
      <c r="F27" s="385">
        <v>26220</v>
      </c>
      <c r="G27" s="368">
        <f t="shared" ref="G27:G30" si="10">F27/B27</f>
        <v>0.38</v>
      </c>
    </row>
    <row r="28" spans="1:7" ht="16.5">
      <c r="A28" s="373" t="s">
        <v>421</v>
      </c>
      <c r="B28" s="382">
        <f>SUM(B29:B31)</f>
        <v>3099</v>
      </c>
      <c r="C28" s="383">
        <f>SUM(C29:C31)</f>
        <v>4.7853835023942354E-3</v>
      </c>
      <c r="D28" s="382">
        <f>SUM(D29:D31)</f>
        <v>2342</v>
      </c>
      <c r="E28" s="384">
        <f>D28/B28</f>
        <v>0.75572765408196196</v>
      </c>
      <c r="F28" s="382">
        <f>SUM(F29:F31)</f>
        <v>757</v>
      </c>
      <c r="G28" s="384">
        <f>F28/B28</f>
        <v>0.24427234591803806</v>
      </c>
    </row>
    <row r="29" spans="1:7" ht="16.5">
      <c r="A29" s="363" t="s">
        <v>422</v>
      </c>
      <c r="B29" s="385">
        <f>D29+F29</f>
        <v>651</v>
      </c>
      <c r="C29" s="368">
        <f t="shared" si="8"/>
        <v>1.0052548112483536E-3</v>
      </c>
      <c r="D29" s="385">
        <v>581</v>
      </c>
      <c r="E29" s="367">
        <f>D29/B29</f>
        <v>0.89247311827956988</v>
      </c>
      <c r="F29" s="385">
        <v>70</v>
      </c>
      <c r="G29" s="368">
        <f t="shared" si="10"/>
        <v>0.10752688172043011</v>
      </c>
    </row>
    <row r="30" spans="1:7" ht="16.5">
      <c r="A30" s="363" t="s">
        <v>423</v>
      </c>
      <c r="B30" s="385">
        <f>D30+F30</f>
        <v>1802</v>
      </c>
      <c r="C30" s="368">
        <f t="shared" si="8"/>
        <v>2.7825947309823855E-3</v>
      </c>
      <c r="D30" s="385">
        <v>1328</v>
      </c>
      <c r="E30" s="367">
        <f t="shared" ref="E30:E38" si="11">D30/B30</f>
        <v>0.73695893451720307</v>
      </c>
      <c r="F30" s="385">
        <v>474</v>
      </c>
      <c r="G30" s="368">
        <f t="shared" si="10"/>
        <v>0.26304106548279688</v>
      </c>
    </row>
    <row r="31" spans="1:7" ht="16.5">
      <c r="A31" s="363" t="s">
        <v>424</v>
      </c>
      <c r="B31" s="385">
        <f>D31+F31</f>
        <v>646</v>
      </c>
      <c r="C31" s="368">
        <f t="shared" si="8"/>
        <v>9.9753396016349677E-4</v>
      </c>
      <c r="D31" s="385">
        <v>433</v>
      </c>
      <c r="E31" s="367">
        <f t="shared" si="11"/>
        <v>0.6702786377708978</v>
      </c>
      <c r="F31" s="385">
        <v>213</v>
      </c>
      <c r="G31" s="368">
        <f>F31/B31</f>
        <v>0.32972136222910214</v>
      </c>
    </row>
    <row r="32" spans="1:7" ht="16.5">
      <c r="A32" s="373" t="s">
        <v>425</v>
      </c>
      <c r="B32" s="382">
        <f>B33</f>
        <v>805</v>
      </c>
      <c r="C32" s="383">
        <f>B32/$B$5</f>
        <v>1.2430570246619425E-3</v>
      </c>
      <c r="D32" s="382">
        <f>D33</f>
        <v>523</v>
      </c>
      <c r="E32" s="384">
        <f t="shared" si="11"/>
        <v>0.64968944099378878</v>
      </c>
      <c r="F32" s="382">
        <f>F33</f>
        <v>282</v>
      </c>
      <c r="G32" s="384">
        <f t="shared" ref="G32:G33" si="12">F32/B32</f>
        <v>0.35031055900621116</v>
      </c>
    </row>
    <row r="33" spans="1:7" ht="16.5">
      <c r="A33" s="386" t="s">
        <v>426</v>
      </c>
      <c r="B33" s="385">
        <f t="shared" ref="B33" si="13">D33+F33</f>
        <v>805</v>
      </c>
      <c r="C33" s="368">
        <f>B33/$B$5</f>
        <v>1.2430570246619425E-3</v>
      </c>
      <c r="D33" s="385">
        <v>523</v>
      </c>
      <c r="E33" s="367">
        <f t="shared" si="11"/>
        <v>0.64968944099378878</v>
      </c>
      <c r="F33" s="385">
        <v>282</v>
      </c>
      <c r="G33" s="368">
        <f t="shared" si="12"/>
        <v>0.35031055900621116</v>
      </c>
    </row>
    <row r="34" spans="1:7" ht="16.5">
      <c r="A34" s="387" t="s">
        <v>427</v>
      </c>
      <c r="B34" s="388">
        <f>B35+B39+B44+B52+B55</f>
        <v>178132</v>
      </c>
      <c r="C34" s="389">
        <f t="shared" ref="C34:D34" si="14">C35+C39+C44+C52+C55</f>
        <v>0.27506612908954181</v>
      </c>
      <c r="D34" s="388">
        <f t="shared" si="14"/>
        <v>117825</v>
      </c>
      <c r="E34" s="390">
        <f t="shared" si="11"/>
        <v>0.66144769047672514</v>
      </c>
      <c r="F34" s="388">
        <f>F35+F39+F44+F52+F55</f>
        <v>60307</v>
      </c>
      <c r="G34" s="390">
        <f>F34/B34</f>
        <v>0.33855230952327486</v>
      </c>
    </row>
    <row r="35" spans="1:7" ht="16.5">
      <c r="A35" s="391" t="s">
        <v>428</v>
      </c>
      <c r="B35" s="382">
        <f>SUM(B36:B38)</f>
        <v>7164</v>
      </c>
      <c r="C35" s="383">
        <f>SUM(C36:C38)</f>
        <v>1.1062435434382803E-2</v>
      </c>
      <c r="D35" s="382">
        <f>SUM(D36:D38)</f>
        <v>4674</v>
      </c>
      <c r="E35" s="384">
        <f t="shared" si="11"/>
        <v>0.65242881072026804</v>
      </c>
      <c r="F35" s="382">
        <f>SUM(F36:F38)</f>
        <v>2490</v>
      </c>
      <c r="G35" s="384">
        <f>F35/B35</f>
        <v>0.34757118927973202</v>
      </c>
    </row>
    <row r="36" spans="1:7" ht="16.5">
      <c r="A36" s="392" t="s">
        <v>429</v>
      </c>
      <c r="B36" s="385">
        <f>D36+F36</f>
        <v>2205</v>
      </c>
      <c r="C36" s="368">
        <f t="shared" si="8"/>
        <v>3.4048953284218425E-3</v>
      </c>
      <c r="D36" s="385">
        <v>1676</v>
      </c>
      <c r="E36" s="367">
        <f t="shared" si="11"/>
        <v>0.76009070294784575</v>
      </c>
      <c r="F36" s="393">
        <v>529</v>
      </c>
      <c r="G36" s="368">
        <f t="shared" ref="G36:G38" si="15">F36/B36</f>
        <v>0.23990929705215419</v>
      </c>
    </row>
    <row r="37" spans="1:7" ht="16.5">
      <c r="A37" s="392" t="s">
        <v>430</v>
      </c>
      <c r="B37" s="385">
        <f t="shared" ref="B37:B38" si="16">D37+F37</f>
        <v>2523</v>
      </c>
      <c r="C37" s="368">
        <f t="shared" si="8"/>
        <v>3.8959414574187344E-3</v>
      </c>
      <c r="D37" s="385">
        <v>1463</v>
      </c>
      <c r="E37" s="367">
        <f t="shared" si="11"/>
        <v>0.57986523979389615</v>
      </c>
      <c r="F37" s="393">
        <v>1060</v>
      </c>
      <c r="G37" s="368">
        <f t="shared" si="15"/>
        <v>0.42013476020610385</v>
      </c>
    </row>
    <row r="38" spans="1:7" ht="16.5">
      <c r="A38" s="392" t="s">
        <v>431</v>
      </c>
      <c r="B38" s="385">
        <f t="shared" si="16"/>
        <v>2436</v>
      </c>
      <c r="C38" s="368">
        <f t="shared" si="8"/>
        <v>3.7615986485422261E-3</v>
      </c>
      <c r="D38" s="385">
        <v>1535</v>
      </c>
      <c r="E38" s="367">
        <f t="shared" si="11"/>
        <v>0.63013136288998362</v>
      </c>
      <c r="F38" s="393">
        <v>901</v>
      </c>
      <c r="G38" s="368">
        <f t="shared" si="15"/>
        <v>0.36986863711001644</v>
      </c>
    </row>
    <row r="39" spans="1:7" ht="16.5">
      <c r="A39" s="391" t="s">
        <v>432</v>
      </c>
      <c r="B39" s="382">
        <f>SUM(B40:B43)</f>
        <v>69510</v>
      </c>
      <c r="C39" s="383">
        <f>SUM(C40:C43)</f>
        <v>0.10733527178167904</v>
      </c>
      <c r="D39" s="382">
        <f>SUM(D40:D43)</f>
        <v>43419</v>
      </c>
      <c r="E39" s="384">
        <f>D39/B39</f>
        <v>0.62464393612429869</v>
      </c>
      <c r="F39" s="382">
        <f>SUM(F40:F43)</f>
        <v>26091</v>
      </c>
      <c r="G39" s="384">
        <f>F39/B39</f>
        <v>0.37535606387570136</v>
      </c>
    </row>
    <row r="40" spans="1:7" ht="16.5">
      <c r="A40" s="392" t="s">
        <v>433</v>
      </c>
      <c r="B40" s="385">
        <f>D40+F40</f>
        <v>11183</v>
      </c>
      <c r="C40" s="368">
        <f t="shared" si="8"/>
        <v>1.7268455536390687E-2</v>
      </c>
      <c r="D40" s="385">
        <v>6748</v>
      </c>
      <c r="E40" s="367">
        <f>D40/B40</f>
        <v>0.60341589913261195</v>
      </c>
      <c r="F40" s="393">
        <v>4435</v>
      </c>
      <c r="G40" s="368">
        <f t="shared" ref="G40:G43" si="17">F40/B40</f>
        <v>0.39658410086738799</v>
      </c>
    </row>
    <row r="41" spans="1:7" ht="16.5">
      <c r="A41" s="392" t="s">
        <v>434</v>
      </c>
      <c r="B41" s="385">
        <f t="shared" ref="B41:B43" si="18">D41+F41</f>
        <v>5760</v>
      </c>
      <c r="C41" s="368">
        <f t="shared" si="8"/>
        <v>8.8944204497550181E-3</v>
      </c>
      <c r="D41" s="385">
        <v>3548</v>
      </c>
      <c r="E41" s="367">
        <v>0.61599999999999999</v>
      </c>
      <c r="F41" s="393">
        <v>2212</v>
      </c>
      <c r="G41" s="368">
        <f t="shared" si="17"/>
        <v>0.3840277777777778</v>
      </c>
    </row>
    <row r="42" spans="1:7" ht="16.5">
      <c r="A42" s="392" t="s">
        <v>435</v>
      </c>
      <c r="B42" s="385">
        <f t="shared" si="18"/>
        <v>8367</v>
      </c>
      <c r="C42" s="368">
        <f t="shared" si="8"/>
        <v>1.2920072205399346E-2</v>
      </c>
      <c r="D42" s="385">
        <v>5058</v>
      </c>
      <c r="E42" s="367">
        <f>D42/8367</f>
        <v>0.60451774829688065</v>
      </c>
      <c r="F42" s="393">
        <v>3309</v>
      </c>
      <c r="G42" s="368">
        <f t="shared" si="17"/>
        <v>0.3954822517031194</v>
      </c>
    </row>
    <row r="43" spans="1:7" ht="16.5">
      <c r="A43" s="392" t="s">
        <v>436</v>
      </c>
      <c r="B43" s="385">
        <f t="shared" si="18"/>
        <v>44200</v>
      </c>
      <c r="C43" s="368">
        <f t="shared" si="8"/>
        <v>6.8252323590133987E-2</v>
      </c>
      <c r="D43" s="385">
        <v>28065</v>
      </c>
      <c r="E43" s="367">
        <f>D43/B43</f>
        <v>0.63495475113122168</v>
      </c>
      <c r="F43" s="393">
        <v>16135</v>
      </c>
      <c r="G43" s="368">
        <f t="shared" si="17"/>
        <v>0.36504524886877826</v>
      </c>
    </row>
    <row r="44" spans="1:7" ht="16.5">
      <c r="A44" s="391" t="s">
        <v>437</v>
      </c>
      <c r="B44" s="382">
        <f>SUM(B45:B51)</f>
        <v>49451</v>
      </c>
      <c r="C44" s="383">
        <f>SUM(C45:C51)</f>
        <v>7.6360761399450583E-2</v>
      </c>
      <c r="D44" s="382">
        <f>SUM(D45:D51)</f>
        <v>32069</v>
      </c>
      <c r="E44" s="384">
        <f>D44/B44</f>
        <v>0.64850053588400636</v>
      </c>
      <c r="F44" s="382">
        <f>SUM(F45:F51)</f>
        <v>17382</v>
      </c>
      <c r="G44" s="384">
        <f>F44/B44</f>
        <v>0.35149946411599359</v>
      </c>
    </row>
    <row r="45" spans="1:7" ht="16.5">
      <c r="A45" s="392" t="s">
        <v>438</v>
      </c>
      <c r="B45" s="385">
        <f>D45+F45</f>
        <v>5803</v>
      </c>
      <c r="C45" s="368">
        <f t="shared" si="8"/>
        <v>8.9608197690847855E-3</v>
      </c>
      <c r="D45" s="394">
        <v>2643</v>
      </c>
      <c r="E45" s="367">
        <f>D45/B45</f>
        <v>0.45545407547820094</v>
      </c>
      <c r="F45" s="393">
        <v>3160</v>
      </c>
      <c r="G45" s="368">
        <f t="shared" ref="G45:G51" si="19">F45/B45</f>
        <v>0.54454592452179906</v>
      </c>
    </row>
    <row r="46" spans="1:7" ht="16.5">
      <c r="A46" s="392" t="s">
        <v>439</v>
      </c>
      <c r="B46" s="385">
        <f t="shared" ref="B46:B51" si="20">D46+F46</f>
        <v>920</v>
      </c>
      <c r="C46" s="368">
        <f t="shared" si="8"/>
        <v>1.4206365996136485E-3</v>
      </c>
      <c r="D46" s="394">
        <v>528</v>
      </c>
      <c r="E46" s="367">
        <f>D46/B46</f>
        <v>0.57391304347826089</v>
      </c>
      <c r="F46" s="393">
        <v>392</v>
      </c>
      <c r="G46" s="368">
        <f t="shared" si="19"/>
        <v>0.42608695652173911</v>
      </c>
    </row>
    <row r="47" spans="1:7" ht="16.5">
      <c r="A47" s="392" t="s">
        <v>440</v>
      </c>
      <c r="B47" s="385">
        <f t="shared" si="20"/>
        <v>2321</v>
      </c>
      <c r="C47" s="368">
        <f t="shared" si="8"/>
        <v>3.5840190735905199E-3</v>
      </c>
      <c r="D47" s="394">
        <v>1137</v>
      </c>
      <c r="E47" s="367">
        <f>D47/B47</f>
        <v>0.48987505385609653</v>
      </c>
      <c r="F47" s="393">
        <v>1184</v>
      </c>
      <c r="G47" s="368">
        <f t="shared" si="19"/>
        <v>0.51012494614390347</v>
      </c>
    </row>
    <row r="48" spans="1:7" ht="16.5">
      <c r="A48" s="392" t="s">
        <v>441</v>
      </c>
      <c r="B48" s="385">
        <f t="shared" si="20"/>
        <v>4905</v>
      </c>
      <c r="C48" s="368">
        <f t="shared" si="8"/>
        <v>7.574154914244507E-3</v>
      </c>
      <c r="D48" s="394">
        <v>3216</v>
      </c>
      <c r="E48" s="367">
        <f t="shared" ref="E48:E51" si="21">D48/B48</f>
        <v>0.65565749235474002</v>
      </c>
      <c r="F48" s="393">
        <v>1689</v>
      </c>
      <c r="G48" s="368">
        <f t="shared" si="19"/>
        <v>0.34434250764525992</v>
      </c>
    </row>
    <row r="49" spans="1:7" ht="16.5">
      <c r="A49" s="392" t="s">
        <v>442</v>
      </c>
      <c r="B49" s="385">
        <f t="shared" si="20"/>
        <v>8100</v>
      </c>
      <c r="C49" s="368">
        <f t="shared" si="8"/>
        <v>1.2507778757467993E-2</v>
      </c>
      <c r="D49" s="394">
        <v>5875</v>
      </c>
      <c r="E49" s="367">
        <f t="shared" si="21"/>
        <v>0.72530864197530864</v>
      </c>
      <c r="F49" s="393">
        <v>2225</v>
      </c>
      <c r="G49" s="368">
        <f t="shared" si="19"/>
        <v>0.27469135802469136</v>
      </c>
    </row>
    <row r="50" spans="1:7" ht="16.5">
      <c r="A50" s="392" t="s">
        <v>443</v>
      </c>
      <c r="B50" s="385">
        <f t="shared" si="20"/>
        <v>27064</v>
      </c>
      <c r="C50" s="368">
        <f t="shared" si="8"/>
        <v>4.1791422752112811E-2</v>
      </c>
      <c r="D50" s="394">
        <v>18575</v>
      </c>
      <c r="E50" s="367">
        <f t="shared" si="21"/>
        <v>0.68633609222583503</v>
      </c>
      <c r="F50" s="393">
        <v>8489</v>
      </c>
      <c r="G50" s="368">
        <f t="shared" si="19"/>
        <v>0.31366390777416492</v>
      </c>
    </row>
    <row r="51" spans="1:7" ht="16.5">
      <c r="A51" s="392" t="s">
        <v>444</v>
      </c>
      <c r="B51" s="385">
        <f t="shared" si="20"/>
        <v>338</v>
      </c>
      <c r="C51" s="368">
        <f t="shared" si="8"/>
        <v>5.2192953333631876E-4</v>
      </c>
      <c r="D51" s="394">
        <v>95</v>
      </c>
      <c r="E51" s="367">
        <f t="shared" si="21"/>
        <v>0.28106508875739644</v>
      </c>
      <c r="F51" s="393">
        <v>243</v>
      </c>
      <c r="G51" s="368">
        <f t="shared" si="19"/>
        <v>0.71893491124260356</v>
      </c>
    </row>
    <row r="52" spans="1:7" ht="16.5">
      <c r="A52" s="391" t="s">
        <v>445</v>
      </c>
      <c r="B52" s="374">
        <f>SUM(B53:B54)</f>
        <v>17061</v>
      </c>
      <c r="C52" s="381">
        <f>SUM(C53:C54)</f>
        <v>2.6345088071748325E-2</v>
      </c>
      <c r="D52" s="374">
        <f>SUM(D53:D54)</f>
        <v>9495</v>
      </c>
      <c r="E52" s="375">
        <f>D52/B52</f>
        <v>0.55653244241251976</v>
      </c>
      <c r="F52" s="374">
        <f>SUM(F53:F54)</f>
        <v>7566</v>
      </c>
      <c r="G52" s="375">
        <f>F52/B52</f>
        <v>0.44346755758748024</v>
      </c>
    </row>
    <row r="53" spans="1:7" ht="16.5">
      <c r="A53" s="392" t="s">
        <v>446</v>
      </c>
      <c r="B53" s="377">
        <f>D53+F53</f>
        <v>15881</v>
      </c>
      <c r="C53" s="378">
        <f t="shared" si="8"/>
        <v>2.4522967215722124E-2</v>
      </c>
      <c r="D53" s="377">
        <v>8880</v>
      </c>
      <c r="E53" s="378">
        <f>D53/B53</f>
        <v>0.55915874315219449</v>
      </c>
      <c r="F53" s="377">
        <v>7001</v>
      </c>
      <c r="G53" s="378">
        <f>F53/B53</f>
        <v>0.44084125684780556</v>
      </c>
    </row>
    <row r="54" spans="1:7" ht="16.5">
      <c r="A54" s="392" t="s">
        <v>447</v>
      </c>
      <c r="B54" s="377">
        <f>D54+F54</f>
        <v>1180</v>
      </c>
      <c r="C54" s="378">
        <f t="shared" si="8"/>
        <v>1.8221208560262015E-3</v>
      </c>
      <c r="D54" s="377">
        <v>615</v>
      </c>
      <c r="E54" s="378">
        <f t="shared" ref="E54:E85" si="22">D54/B54</f>
        <v>0.52118644067796616</v>
      </c>
      <c r="F54" s="377">
        <v>565</v>
      </c>
      <c r="G54" s="378">
        <f t="shared" ref="G54:G85" si="23">F54/B54</f>
        <v>0.4788135593220339</v>
      </c>
    </row>
    <row r="55" spans="1:7" ht="16.5">
      <c r="A55" s="391" t="s">
        <v>448</v>
      </c>
      <c r="B55" s="395">
        <f>SUM(B56:B60)</f>
        <v>34946</v>
      </c>
      <c r="C55" s="396">
        <f>SUM(C56:C60)</f>
        <v>5.3962572402281049E-2</v>
      </c>
      <c r="D55" s="395">
        <f>SUM(D56:D60)</f>
        <v>28168</v>
      </c>
      <c r="E55" s="375">
        <f>D55/B55</f>
        <v>0.80604361014136094</v>
      </c>
      <c r="F55" s="395">
        <f>SUM(F56:F60)</f>
        <v>6778</v>
      </c>
      <c r="G55" s="375">
        <f>F55/B55</f>
        <v>0.19395638985863906</v>
      </c>
    </row>
    <row r="56" spans="1:7" ht="16.5">
      <c r="A56" s="392" t="s">
        <v>449</v>
      </c>
      <c r="B56" s="377">
        <f>D56+F56</f>
        <v>1204</v>
      </c>
      <c r="C56" s="368">
        <f t="shared" si="8"/>
        <v>1.8591809412335141E-3</v>
      </c>
      <c r="D56" s="394">
        <v>503</v>
      </c>
      <c r="E56" s="368">
        <f t="shared" si="22"/>
        <v>0.41777408637873753</v>
      </c>
      <c r="F56" s="394">
        <v>701</v>
      </c>
      <c r="G56" s="368">
        <f t="shared" si="23"/>
        <v>0.58222591362126241</v>
      </c>
    </row>
    <row r="57" spans="1:7" ht="16.5">
      <c r="A57" s="392" t="s">
        <v>450</v>
      </c>
      <c r="B57" s="377">
        <f t="shared" ref="B57:B60" si="24">D57+F57</f>
        <v>781</v>
      </c>
      <c r="C57" s="368">
        <f t="shared" si="8"/>
        <v>1.20599693945463E-3</v>
      </c>
      <c r="D57" s="394">
        <v>410</v>
      </c>
      <c r="E57" s="368">
        <f t="shared" si="22"/>
        <v>0.5249679897567221</v>
      </c>
      <c r="F57" s="394">
        <v>371</v>
      </c>
      <c r="G57" s="368">
        <f t="shared" si="23"/>
        <v>0.47503201024327785</v>
      </c>
    </row>
    <row r="58" spans="1:7" ht="16.5">
      <c r="A58" s="392" t="s">
        <v>451</v>
      </c>
      <c r="B58" s="377">
        <f t="shared" si="24"/>
        <v>7920</v>
      </c>
      <c r="C58" s="368">
        <f t="shared" si="8"/>
        <v>1.2229828118413149E-2</v>
      </c>
      <c r="D58" s="394">
        <v>5694</v>
      </c>
      <c r="E58" s="368">
        <f t="shared" si="22"/>
        <v>0.71893939393939399</v>
      </c>
      <c r="F58" s="394">
        <v>2226</v>
      </c>
      <c r="G58" s="368">
        <f t="shared" si="23"/>
        <v>0.28106060606060607</v>
      </c>
    </row>
    <row r="59" spans="1:7" ht="33">
      <c r="A59" s="392" t="s">
        <v>452</v>
      </c>
      <c r="B59" s="377">
        <f>D59+F59</f>
        <v>13581</v>
      </c>
      <c r="C59" s="368">
        <f t="shared" si="8"/>
        <v>2.0971375716688001E-2</v>
      </c>
      <c r="D59" s="385">
        <v>12965</v>
      </c>
      <c r="E59" s="368">
        <f t="shared" si="22"/>
        <v>0.95464251527869814</v>
      </c>
      <c r="F59" s="394">
        <v>616</v>
      </c>
      <c r="G59" s="368">
        <f t="shared" si="23"/>
        <v>4.535748472130182E-2</v>
      </c>
    </row>
    <row r="60" spans="1:7" ht="16.5">
      <c r="A60" s="392" t="s">
        <v>453</v>
      </c>
      <c r="B60" s="377">
        <f t="shared" si="24"/>
        <v>11460</v>
      </c>
      <c r="C60" s="368">
        <f t="shared" si="8"/>
        <v>1.7696190686491753E-2</v>
      </c>
      <c r="D60" s="385">
        <v>8596</v>
      </c>
      <c r="E60" s="368">
        <f t="shared" si="22"/>
        <v>0.750087260034904</v>
      </c>
      <c r="F60" s="385">
        <v>2864</v>
      </c>
      <c r="G60" s="368">
        <f t="shared" si="23"/>
        <v>0.249912739965096</v>
      </c>
    </row>
    <row r="61" spans="1:7" ht="16.5">
      <c r="A61" s="387" t="s">
        <v>454</v>
      </c>
      <c r="B61" s="397">
        <f>B62+B68+B74+B82</f>
        <v>152118</v>
      </c>
      <c r="C61" s="398">
        <f>C62+C68+C74+C82</f>
        <v>0.23489608506524892</v>
      </c>
      <c r="D61" s="397">
        <f>D62+D68+D74+D82</f>
        <v>102704</v>
      </c>
      <c r="E61" s="372">
        <f>D61/B61</f>
        <v>0.67516007310114512</v>
      </c>
      <c r="F61" s="397">
        <f>F62+F68+F74+F82</f>
        <v>49414</v>
      </c>
      <c r="G61" s="372">
        <f>F61/B61</f>
        <v>0.32483992689885482</v>
      </c>
    </row>
    <row r="62" spans="1:7" ht="16.5">
      <c r="A62" s="391" t="s">
        <v>455</v>
      </c>
      <c r="B62" s="399">
        <f>SUM(B63:B67)</f>
        <v>16200</v>
      </c>
      <c r="C62" s="400">
        <f>SUM(C63:C67)</f>
        <v>2.501555751493599E-2</v>
      </c>
      <c r="D62" s="399">
        <f>SUM(D63:D67)</f>
        <v>10121</v>
      </c>
      <c r="E62" s="375">
        <f>D62/B62</f>
        <v>0.62475308641975313</v>
      </c>
      <c r="F62" s="399">
        <f>SUM(F63:F67)</f>
        <v>6079</v>
      </c>
      <c r="G62" s="375">
        <f>F62/B62</f>
        <v>0.37524691358024692</v>
      </c>
    </row>
    <row r="63" spans="1:7" ht="16.5">
      <c r="A63" s="392" t="s">
        <v>456</v>
      </c>
      <c r="B63" s="385">
        <f>D63+F63</f>
        <v>8280</v>
      </c>
      <c r="C63" s="368">
        <f t="shared" ref="C63:C85" si="25">B63/$B$5</f>
        <v>1.2785729396522838E-2</v>
      </c>
      <c r="D63" s="385">
        <v>5435</v>
      </c>
      <c r="E63" s="368">
        <f t="shared" si="22"/>
        <v>0.65640096618357491</v>
      </c>
      <c r="F63" s="385">
        <v>2845</v>
      </c>
      <c r="G63" s="368">
        <f t="shared" si="23"/>
        <v>0.34359903381642515</v>
      </c>
    </row>
    <row r="64" spans="1:7" ht="16.5">
      <c r="A64" s="392" t="s">
        <v>457</v>
      </c>
      <c r="B64" s="385">
        <f t="shared" ref="B64:B85" si="26">D64+F64</f>
        <v>3595</v>
      </c>
      <c r="C64" s="368">
        <f t="shared" si="25"/>
        <v>5.5512919300120291E-3</v>
      </c>
      <c r="D64" s="385">
        <v>2125</v>
      </c>
      <c r="E64" s="368">
        <f t="shared" si="22"/>
        <v>0.59109874826147424</v>
      </c>
      <c r="F64" s="385">
        <v>1470</v>
      </c>
      <c r="G64" s="368">
        <f t="shared" si="23"/>
        <v>0.40890125173852571</v>
      </c>
    </row>
    <row r="65" spans="1:7" ht="16.5">
      <c r="A65" s="392" t="s">
        <v>458</v>
      </c>
      <c r="B65" s="385">
        <f t="shared" si="26"/>
        <v>3067</v>
      </c>
      <c r="C65" s="368">
        <f t="shared" si="25"/>
        <v>4.7359700554511523E-3</v>
      </c>
      <c r="D65" s="385">
        <v>1753</v>
      </c>
      <c r="E65" s="368">
        <f t="shared" si="22"/>
        <v>0.57156830779263124</v>
      </c>
      <c r="F65" s="401">
        <v>1314</v>
      </c>
      <c r="G65" s="368">
        <f t="shared" si="23"/>
        <v>0.42843169220736876</v>
      </c>
    </row>
    <row r="66" spans="1:7" ht="16.5">
      <c r="A66" s="392" t="s">
        <v>459</v>
      </c>
      <c r="B66" s="385">
        <f t="shared" si="26"/>
        <v>854</v>
      </c>
      <c r="C66" s="368">
        <f t="shared" si="25"/>
        <v>1.318721365293539E-3</v>
      </c>
      <c r="D66" s="394">
        <v>564</v>
      </c>
      <c r="E66" s="368">
        <f t="shared" si="22"/>
        <v>0.66042154566744726</v>
      </c>
      <c r="F66" s="394">
        <v>290</v>
      </c>
      <c r="G66" s="368">
        <f t="shared" si="23"/>
        <v>0.33957845433255268</v>
      </c>
    </row>
    <row r="67" spans="1:7" ht="16.5">
      <c r="A67" s="392" t="s">
        <v>460</v>
      </c>
      <c r="B67" s="385">
        <f t="shared" si="26"/>
        <v>404</v>
      </c>
      <c r="C67" s="368">
        <f t="shared" si="25"/>
        <v>6.2384476765642825E-4</v>
      </c>
      <c r="D67" s="394">
        <v>244</v>
      </c>
      <c r="E67" s="368">
        <f t="shared" si="22"/>
        <v>0.60396039603960394</v>
      </c>
      <c r="F67" s="394">
        <v>160</v>
      </c>
      <c r="G67" s="368">
        <f t="shared" si="23"/>
        <v>0.39603960396039606</v>
      </c>
    </row>
    <row r="68" spans="1:7" ht="16.5">
      <c r="A68" s="391" t="s">
        <v>461</v>
      </c>
      <c r="B68" s="402">
        <f>SUM(B69:B73)</f>
        <v>52206</v>
      </c>
      <c r="C68" s="403">
        <f>SUM(C69:C73)</f>
        <v>8.0614950347206671E-2</v>
      </c>
      <c r="D68" s="402">
        <f>SUM(D69:D73)</f>
        <v>31045</v>
      </c>
      <c r="E68" s="384">
        <f>D68/B68</f>
        <v>0.59466344864574949</v>
      </c>
      <c r="F68" s="402">
        <f>SUM(F69:F73)</f>
        <v>21161</v>
      </c>
      <c r="G68" s="384">
        <f>F68/B68</f>
        <v>0.40533655135425045</v>
      </c>
    </row>
    <row r="69" spans="1:7" ht="16.5">
      <c r="A69" s="392" t="s">
        <v>462</v>
      </c>
      <c r="B69" s="385">
        <f t="shared" si="26"/>
        <v>7396</v>
      </c>
      <c r="C69" s="368">
        <f t="shared" si="25"/>
        <v>1.1420682924720158E-2</v>
      </c>
      <c r="D69" s="385">
        <v>4506</v>
      </c>
      <c r="E69" s="368">
        <f t="shared" si="22"/>
        <v>0.60924824229313146</v>
      </c>
      <c r="F69" s="385">
        <v>2890</v>
      </c>
      <c r="G69" s="368">
        <f t="shared" si="23"/>
        <v>0.3907517577068686</v>
      </c>
    </row>
    <row r="70" spans="1:7" ht="16.5">
      <c r="A70" s="392" t="s">
        <v>463</v>
      </c>
      <c r="B70" s="385">
        <f t="shared" si="26"/>
        <v>5292</v>
      </c>
      <c r="C70" s="368">
        <f t="shared" si="25"/>
        <v>8.1717487882124219E-3</v>
      </c>
      <c r="D70" s="385">
        <v>3042</v>
      </c>
      <c r="E70" s="368">
        <f t="shared" si="22"/>
        <v>0.57482993197278909</v>
      </c>
      <c r="F70" s="385">
        <v>2250</v>
      </c>
      <c r="G70" s="368">
        <f t="shared" si="23"/>
        <v>0.42517006802721086</v>
      </c>
    </row>
    <row r="71" spans="1:7" ht="16.5">
      <c r="A71" s="392" t="s">
        <v>464</v>
      </c>
      <c r="B71" s="385">
        <f t="shared" si="26"/>
        <v>4837</v>
      </c>
      <c r="C71" s="368">
        <f t="shared" si="25"/>
        <v>7.4691513394904551E-3</v>
      </c>
      <c r="D71" s="385">
        <v>3470</v>
      </c>
      <c r="E71" s="368">
        <f t="shared" si="22"/>
        <v>0.71738681000620219</v>
      </c>
      <c r="F71" s="385">
        <v>1367</v>
      </c>
      <c r="G71" s="368">
        <f t="shared" si="23"/>
        <v>0.28261318999379781</v>
      </c>
    </row>
    <row r="72" spans="1:7" ht="16.5">
      <c r="A72" s="392" t="s">
        <v>465</v>
      </c>
      <c r="B72" s="385">
        <f t="shared" si="26"/>
        <v>14158</v>
      </c>
      <c r="C72" s="368">
        <f t="shared" si="25"/>
        <v>2.1862361931880476E-2</v>
      </c>
      <c r="D72" s="385">
        <v>7415</v>
      </c>
      <c r="E72" s="368">
        <f t="shared" si="22"/>
        <v>0.52373216556010738</v>
      </c>
      <c r="F72" s="385">
        <v>6743</v>
      </c>
      <c r="G72" s="368">
        <f t="shared" si="23"/>
        <v>0.47626783443989262</v>
      </c>
    </row>
    <row r="73" spans="1:7" ht="16.5">
      <c r="A73" s="392" t="s">
        <v>466</v>
      </c>
      <c r="B73" s="385">
        <f t="shared" si="26"/>
        <v>20523</v>
      </c>
      <c r="C73" s="368">
        <f t="shared" si="25"/>
        <v>3.169100536290316E-2</v>
      </c>
      <c r="D73" s="385">
        <v>12612</v>
      </c>
      <c r="E73" s="368">
        <f t="shared" si="22"/>
        <v>0.61453003946791407</v>
      </c>
      <c r="F73" s="385">
        <v>7911</v>
      </c>
      <c r="G73" s="368">
        <f t="shared" si="23"/>
        <v>0.38546996053208593</v>
      </c>
    </row>
    <row r="74" spans="1:7" ht="16.5">
      <c r="A74" s="391" t="s">
        <v>467</v>
      </c>
      <c r="B74" s="402">
        <f>SUM(B75:B81)</f>
        <v>73379</v>
      </c>
      <c r="C74" s="403">
        <f>SUM(C75:C81)</f>
        <v>0.11330966635114122</v>
      </c>
      <c r="D74" s="402">
        <f>SUM(D75:D81)</f>
        <v>55084</v>
      </c>
      <c r="E74" s="384">
        <f>D74/B74</f>
        <v>0.75067798688998211</v>
      </c>
      <c r="F74" s="402">
        <f>SUM(F75:F81)</f>
        <v>18295</v>
      </c>
      <c r="G74" s="384">
        <f>F74/B74</f>
        <v>0.24932201311001786</v>
      </c>
    </row>
    <row r="75" spans="1:7" ht="16.5">
      <c r="A75" s="392" t="s">
        <v>468</v>
      </c>
      <c r="B75" s="385">
        <f t="shared" si="26"/>
        <v>34571</v>
      </c>
      <c r="C75" s="368">
        <f t="shared" si="25"/>
        <v>5.3383508570916789E-2</v>
      </c>
      <c r="D75" s="385">
        <v>29144</v>
      </c>
      <c r="E75" s="368">
        <f t="shared" si="22"/>
        <v>0.8430187151080385</v>
      </c>
      <c r="F75" s="385">
        <v>5427</v>
      </c>
      <c r="G75" s="368">
        <f t="shared" si="23"/>
        <v>0.15698128489196148</v>
      </c>
    </row>
    <row r="76" spans="1:7" ht="16.5">
      <c r="A76" s="392" t="s">
        <v>469</v>
      </c>
      <c r="B76" s="385">
        <f t="shared" si="26"/>
        <v>4626</v>
      </c>
      <c r="C76" s="368">
        <f t="shared" si="25"/>
        <v>7.1433314237094982E-3</v>
      </c>
      <c r="D76" s="404">
        <v>3494</v>
      </c>
      <c r="E76" s="368">
        <f t="shared" si="22"/>
        <v>0.7552961521833117</v>
      </c>
      <c r="F76" s="404">
        <v>1132</v>
      </c>
      <c r="G76" s="368">
        <f t="shared" si="23"/>
        <v>0.24470384781668827</v>
      </c>
    </row>
    <row r="77" spans="1:7" ht="16.5">
      <c r="A77" s="392" t="s">
        <v>470</v>
      </c>
      <c r="B77" s="385">
        <f t="shared" si="26"/>
        <v>2627</v>
      </c>
      <c r="C77" s="368">
        <f t="shared" si="25"/>
        <v>4.0565351599837554E-3</v>
      </c>
      <c r="D77" s="385">
        <v>2337</v>
      </c>
      <c r="E77" s="368">
        <f t="shared" si="22"/>
        <v>0.88960791777693182</v>
      </c>
      <c r="F77" s="385">
        <v>290</v>
      </c>
      <c r="G77" s="368">
        <f t="shared" si="23"/>
        <v>0.11039208222306814</v>
      </c>
    </row>
    <row r="78" spans="1:7" ht="16.5">
      <c r="A78" s="392" t="s">
        <v>471</v>
      </c>
      <c r="B78" s="385">
        <f t="shared" si="26"/>
        <v>2268</v>
      </c>
      <c r="C78" s="368">
        <f t="shared" si="25"/>
        <v>3.502178052091038E-3</v>
      </c>
      <c r="D78" s="385">
        <v>1622</v>
      </c>
      <c r="E78" s="368">
        <f t="shared" si="22"/>
        <v>0.71516754850088182</v>
      </c>
      <c r="F78" s="385">
        <v>646</v>
      </c>
      <c r="G78" s="368">
        <f t="shared" si="23"/>
        <v>0.28483245149911818</v>
      </c>
    </row>
    <row r="79" spans="1:7" ht="16.5">
      <c r="A79" s="405" t="s">
        <v>472</v>
      </c>
      <c r="B79" s="385">
        <f t="shared" si="26"/>
        <v>880</v>
      </c>
      <c r="C79" s="368">
        <f t="shared" si="25"/>
        <v>1.3588697909347944E-3</v>
      </c>
      <c r="D79" s="385">
        <v>577</v>
      </c>
      <c r="E79" s="368">
        <f t="shared" si="22"/>
        <v>0.65568181818181814</v>
      </c>
      <c r="F79" s="385">
        <v>303</v>
      </c>
      <c r="G79" s="368">
        <f t="shared" si="23"/>
        <v>0.3443181818181818</v>
      </c>
    </row>
    <row r="80" spans="1:7" ht="16.5">
      <c r="A80" s="392" t="s">
        <v>473</v>
      </c>
      <c r="B80" s="385">
        <f t="shared" si="26"/>
        <v>5581</v>
      </c>
      <c r="C80" s="368">
        <f t="shared" si="25"/>
        <v>8.6180139809171451E-3</v>
      </c>
      <c r="D80" s="385">
        <v>5051</v>
      </c>
      <c r="E80" s="368">
        <f t="shared" si="22"/>
        <v>0.90503493997491491</v>
      </c>
      <c r="F80" s="385">
        <v>530</v>
      </c>
      <c r="G80" s="368">
        <f t="shared" si="23"/>
        <v>9.4965060025085105E-2</v>
      </c>
    </row>
    <row r="81" spans="1:7" ht="16.5">
      <c r="A81" s="392" t="s">
        <v>474</v>
      </c>
      <c r="B81" s="385">
        <f t="shared" si="26"/>
        <v>22826</v>
      </c>
      <c r="C81" s="368">
        <f t="shared" si="25"/>
        <v>3.5247229372588201E-2</v>
      </c>
      <c r="D81" s="385">
        <v>12859</v>
      </c>
      <c r="E81" s="368">
        <f t="shared" si="22"/>
        <v>0.56334881275738191</v>
      </c>
      <c r="F81" s="385">
        <v>9967</v>
      </c>
      <c r="G81" s="368">
        <f t="shared" si="23"/>
        <v>0.43665118724261809</v>
      </c>
    </row>
    <row r="82" spans="1:7" ht="16.5">
      <c r="A82" s="391" t="s">
        <v>475</v>
      </c>
      <c r="B82" s="402">
        <f>SUM(B83:B85)</f>
        <v>10333</v>
      </c>
      <c r="C82" s="403">
        <f>SUM(C83:C85)</f>
        <v>1.5955910851965033E-2</v>
      </c>
      <c r="D82" s="402">
        <f>SUM(D83:D85)</f>
        <v>6454</v>
      </c>
      <c r="E82" s="384">
        <f>D82/B82</f>
        <v>0.62460079357398623</v>
      </c>
      <c r="F82" s="402">
        <f>SUM(F83:F85)</f>
        <v>3879</v>
      </c>
      <c r="G82" s="384">
        <f>F82/B82</f>
        <v>0.37539920642601377</v>
      </c>
    </row>
    <row r="83" spans="1:7" ht="16.5">
      <c r="A83" s="392" t="s">
        <v>476</v>
      </c>
      <c r="B83" s="385">
        <f t="shared" si="26"/>
        <v>3078</v>
      </c>
      <c r="C83" s="368">
        <f t="shared" si="25"/>
        <v>4.7529559278378375E-3</v>
      </c>
      <c r="D83" s="385">
        <v>1741</v>
      </c>
      <c r="E83" s="368">
        <f t="shared" si="22"/>
        <v>0.56562703053931129</v>
      </c>
      <c r="F83" s="394">
        <v>1337</v>
      </c>
      <c r="G83" s="368">
        <f t="shared" si="23"/>
        <v>0.43437296946068876</v>
      </c>
    </row>
    <row r="84" spans="1:7" ht="16.5">
      <c r="A84" s="392" t="s">
        <v>477</v>
      </c>
      <c r="B84" s="385">
        <f t="shared" si="26"/>
        <v>3102</v>
      </c>
      <c r="C84" s="368">
        <f t="shared" si="25"/>
        <v>4.7900160130451503E-3</v>
      </c>
      <c r="D84" s="385">
        <v>1587</v>
      </c>
      <c r="E84" s="368">
        <f t="shared" si="22"/>
        <v>0.51160541586073505</v>
      </c>
      <c r="F84" s="401">
        <v>1515</v>
      </c>
      <c r="G84" s="368">
        <f t="shared" si="23"/>
        <v>0.48839458413926501</v>
      </c>
    </row>
    <row r="85" spans="1:7" ht="16.5">
      <c r="A85" s="392" t="s">
        <v>478</v>
      </c>
      <c r="B85" s="385">
        <f t="shared" si="26"/>
        <v>4153</v>
      </c>
      <c r="C85" s="368">
        <f t="shared" si="25"/>
        <v>6.4129389110820466E-3</v>
      </c>
      <c r="D85" s="385">
        <v>3126</v>
      </c>
      <c r="E85" s="368">
        <f t="shared" si="22"/>
        <v>0.75270888514326995</v>
      </c>
      <c r="F85" s="385">
        <v>1027</v>
      </c>
      <c r="G85" s="368">
        <f t="shared" si="23"/>
        <v>0.24729111485673008</v>
      </c>
    </row>
  </sheetData>
  <mergeCells count="6">
    <mergeCell ref="A1:G1"/>
    <mergeCell ref="A3:A4"/>
    <mergeCell ref="B3:C3"/>
    <mergeCell ref="D3:E3"/>
    <mergeCell ref="F3:G3"/>
    <mergeCell ref="A2:F2"/>
  </mergeCells>
  <phoneticPr fontId="6" type="noConversion"/>
  <pageMargins left="0.7" right="0.7" top="0.75" bottom="0.75" header="0.3" footer="0.3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9"/>
  <sheetViews>
    <sheetView topLeftCell="A73" zoomScale="83" zoomScaleNormal="83" workbookViewId="0">
      <selection activeCell="P29" sqref="P29"/>
    </sheetView>
  </sheetViews>
  <sheetFormatPr defaultRowHeight="19.5" customHeight="1"/>
  <cols>
    <col min="1" max="1" width="26.5" customWidth="1"/>
    <col min="2" max="2" width="14.5" style="33" customWidth="1"/>
    <col min="3" max="7" width="13.375" customWidth="1"/>
    <col min="8" max="8" width="11.25" bestFit="1" customWidth="1"/>
  </cols>
  <sheetData>
    <row r="1" spans="1:10" ht="31.5" customHeight="1">
      <c r="A1" s="410" t="s">
        <v>8</v>
      </c>
      <c r="B1" s="410"/>
      <c r="C1" s="410"/>
      <c r="D1" s="410"/>
      <c r="E1" s="410"/>
      <c r="F1" s="410"/>
      <c r="G1" s="410"/>
    </row>
    <row r="2" spans="1:10" ht="22.5" customHeight="1" thickBot="1">
      <c r="A2" s="417" t="s">
        <v>367</v>
      </c>
      <c r="B2" s="417"/>
      <c r="C2" s="417"/>
      <c r="D2" s="417"/>
      <c r="E2" s="417"/>
      <c r="F2" s="417"/>
      <c r="G2" s="36" t="s">
        <v>250</v>
      </c>
    </row>
    <row r="3" spans="1:10" ht="19.5" customHeight="1">
      <c r="A3" s="418" t="s">
        <v>88</v>
      </c>
      <c r="B3" s="420" t="s">
        <v>251</v>
      </c>
      <c r="C3" s="420"/>
      <c r="D3" s="420" t="s">
        <v>252</v>
      </c>
      <c r="E3" s="420"/>
      <c r="F3" s="420" t="s">
        <v>253</v>
      </c>
      <c r="G3" s="421"/>
    </row>
    <row r="4" spans="1:10" ht="19.5" customHeight="1" thickBot="1">
      <c r="A4" s="419"/>
      <c r="B4" s="67" t="s">
        <v>333</v>
      </c>
      <c r="C4" s="67" t="s">
        <v>254</v>
      </c>
      <c r="D4" s="67" t="s">
        <v>1</v>
      </c>
      <c r="E4" s="67" t="s">
        <v>254</v>
      </c>
      <c r="F4" s="67" t="s">
        <v>1</v>
      </c>
      <c r="G4" s="97" t="s">
        <v>254</v>
      </c>
    </row>
    <row r="5" spans="1:10" ht="19.5" customHeight="1" thickBot="1">
      <c r="A5" s="69" t="s">
        <v>138</v>
      </c>
      <c r="B5" s="126">
        <f>B6+B36+B62</f>
        <v>637912</v>
      </c>
      <c r="C5" s="126"/>
      <c r="D5" s="111"/>
      <c r="E5" s="111"/>
      <c r="F5" s="111"/>
      <c r="G5" s="112"/>
      <c r="H5" s="73"/>
    </row>
    <row r="6" spans="1:10" ht="19.5" customHeight="1">
      <c r="A6" s="101" t="s">
        <v>366</v>
      </c>
      <c r="B6" s="123">
        <f>D6+F6</f>
        <v>320515</v>
      </c>
      <c r="C6" s="123">
        <f>(B6/$B$5)*100</f>
        <v>50.244391075885076</v>
      </c>
      <c r="D6" s="123">
        <v>173881</v>
      </c>
      <c r="E6" s="124">
        <v>54.3</v>
      </c>
      <c r="F6" s="123">
        <v>146634</v>
      </c>
      <c r="G6" s="125">
        <v>45.7</v>
      </c>
      <c r="H6" s="73"/>
    </row>
    <row r="7" spans="1:10" ht="19.5" customHeight="1">
      <c r="A7" s="77" t="s">
        <v>256</v>
      </c>
      <c r="B7" s="89"/>
      <c r="C7" s="108"/>
      <c r="D7" s="114"/>
      <c r="E7" s="114"/>
      <c r="F7" s="114"/>
      <c r="G7" s="117"/>
      <c r="H7" s="73"/>
    </row>
    <row r="8" spans="1:10" ht="19.5" customHeight="1">
      <c r="A8" s="78" t="s">
        <v>257</v>
      </c>
      <c r="B8" s="89">
        <f t="shared" ref="B8:B70" si="0">D8+F8</f>
        <v>2754</v>
      </c>
      <c r="C8" s="108">
        <f t="shared" ref="C8:C72" si="1">(B8/$B$5)*100</f>
        <v>0.43172098972899081</v>
      </c>
      <c r="D8" s="113">
        <v>1675</v>
      </c>
      <c r="E8" s="114">
        <v>60.82</v>
      </c>
      <c r="F8" s="113">
        <v>1079</v>
      </c>
      <c r="G8" s="117">
        <v>39.81</v>
      </c>
      <c r="H8" s="73"/>
      <c r="J8" s="79"/>
    </row>
    <row r="9" spans="1:10" ht="19.5" customHeight="1">
      <c r="A9" s="78" t="s">
        <v>258</v>
      </c>
      <c r="B9" s="89">
        <f t="shared" si="0"/>
        <v>1957</v>
      </c>
      <c r="C9" s="108">
        <f t="shared" si="1"/>
        <v>0.30678212668832067</v>
      </c>
      <c r="D9" s="113">
        <v>1078</v>
      </c>
      <c r="E9" s="114">
        <v>55.8</v>
      </c>
      <c r="F9" s="114">
        <v>879</v>
      </c>
      <c r="G9" s="117">
        <v>44.92</v>
      </c>
      <c r="H9" s="73"/>
      <c r="I9" s="102"/>
      <c r="J9" s="102"/>
    </row>
    <row r="10" spans="1:10" ht="19.5" customHeight="1">
      <c r="A10" s="77" t="s">
        <v>259</v>
      </c>
      <c r="B10" s="89"/>
      <c r="C10" s="108">
        <f t="shared" si="1"/>
        <v>0</v>
      </c>
      <c r="D10" s="114"/>
      <c r="E10" s="114"/>
      <c r="F10" s="114"/>
      <c r="G10" s="117"/>
      <c r="H10" s="73"/>
      <c r="J10" s="79"/>
    </row>
    <row r="11" spans="1:10" ht="19.5" customHeight="1">
      <c r="A11" s="78" t="s">
        <v>260</v>
      </c>
      <c r="B11" s="89">
        <f t="shared" si="0"/>
        <v>2657</v>
      </c>
      <c r="C11" s="108">
        <f t="shared" si="1"/>
        <v>0.41651513061362699</v>
      </c>
      <c r="D11" s="113">
        <v>1063</v>
      </c>
      <c r="E11" s="114">
        <v>40</v>
      </c>
      <c r="F11" s="113">
        <v>1594</v>
      </c>
      <c r="G11" s="117">
        <v>60</v>
      </c>
      <c r="H11" s="73"/>
      <c r="I11" s="79"/>
      <c r="J11" s="79"/>
    </row>
    <row r="12" spans="1:10" ht="19.5" customHeight="1">
      <c r="A12" s="78" t="s">
        <v>261</v>
      </c>
      <c r="B12" s="89">
        <f t="shared" si="0"/>
        <v>3106</v>
      </c>
      <c r="C12" s="108">
        <f t="shared" si="1"/>
        <v>0.48690101456000201</v>
      </c>
      <c r="D12" s="113">
        <v>1242</v>
      </c>
      <c r="E12" s="114">
        <v>40</v>
      </c>
      <c r="F12" s="113">
        <v>1864</v>
      </c>
      <c r="G12" s="117">
        <v>60</v>
      </c>
      <c r="H12" s="73"/>
      <c r="J12" s="79"/>
    </row>
    <row r="13" spans="1:10" ht="19.5" customHeight="1">
      <c r="A13" s="77" t="s">
        <v>346</v>
      </c>
      <c r="B13" s="89"/>
      <c r="C13" s="108">
        <f t="shared" si="1"/>
        <v>0</v>
      </c>
      <c r="D13" s="114"/>
      <c r="E13" s="114"/>
      <c r="F13" s="114"/>
      <c r="G13" s="117"/>
      <c r="H13" s="73"/>
      <c r="J13" s="79"/>
    </row>
    <row r="14" spans="1:10" ht="19.5" customHeight="1">
      <c r="A14" s="78" t="s">
        <v>356</v>
      </c>
      <c r="B14" s="89">
        <f t="shared" si="0"/>
        <v>29500</v>
      </c>
      <c r="C14" s="108">
        <f t="shared" si="1"/>
        <v>4.6244623082807665</v>
      </c>
      <c r="D14" s="113">
        <v>14600</v>
      </c>
      <c r="E14" s="114">
        <v>49</v>
      </c>
      <c r="F14" s="113">
        <v>14900</v>
      </c>
      <c r="G14" s="117">
        <v>51</v>
      </c>
      <c r="H14" s="73"/>
      <c r="J14" s="79"/>
    </row>
    <row r="15" spans="1:10" ht="19.5" customHeight="1">
      <c r="A15" s="78" t="s">
        <v>264</v>
      </c>
      <c r="B15" s="89">
        <f t="shared" si="0"/>
        <v>29120</v>
      </c>
      <c r="C15" s="108">
        <f t="shared" si="1"/>
        <v>4.564892963292742</v>
      </c>
      <c r="D15" s="113">
        <v>14788</v>
      </c>
      <c r="E15" s="114">
        <v>50.78</v>
      </c>
      <c r="F15" s="113">
        <v>14332</v>
      </c>
      <c r="G15" s="117">
        <v>49.22</v>
      </c>
      <c r="H15" s="73"/>
      <c r="J15" s="79"/>
    </row>
    <row r="16" spans="1:10" ht="19.5" customHeight="1">
      <c r="A16" s="78" t="s">
        <v>265</v>
      </c>
      <c r="B16" s="89">
        <f t="shared" si="0"/>
        <v>2608</v>
      </c>
      <c r="C16" s="108">
        <f t="shared" si="1"/>
        <v>0.40883382033885557</v>
      </c>
      <c r="D16" s="113">
        <v>1003</v>
      </c>
      <c r="E16" s="114">
        <v>38.46</v>
      </c>
      <c r="F16" s="113">
        <v>1605</v>
      </c>
      <c r="G16" s="117">
        <v>61.54</v>
      </c>
      <c r="H16" s="73"/>
      <c r="J16" s="79"/>
    </row>
    <row r="17" spans="1:14" ht="19.5" customHeight="1">
      <c r="A17" s="77" t="s">
        <v>266</v>
      </c>
      <c r="B17" s="89"/>
      <c r="C17" s="108"/>
      <c r="D17" s="114"/>
      <c r="E17" s="114"/>
      <c r="F17" s="114"/>
      <c r="G17" s="117"/>
      <c r="H17" s="73"/>
      <c r="J17" s="79"/>
    </row>
    <row r="18" spans="1:14" ht="19.5" customHeight="1">
      <c r="A18" s="78" t="s">
        <v>364</v>
      </c>
      <c r="B18" s="89">
        <f t="shared" si="0"/>
        <v>23506</v>
      </c>
      <c r="C18" s="108">
        <f t="shared" si="1"/>
        <v>3.6848342718117855</v>
      </c>
      <c r="D18" s="113">
        <v>18461</v>
      </c>
      <c r="E18" s="114">
        <v>78.540000000000006</v>
      </c>
      <c r="F18" s="113">
        <v>5045</v>
      </c>
      <c r="G18" s="117">
        <v>21.46</v>
      </c>
      <c r="H18" s="73"/>
      <c r="J18" s="79"/>
    </row>
    <row r="19" spans="1:14" ht="19.5" customHeight="1">
      <c r="A19" s="78" t="s">
        <v>267</v>
      </c>
      <c r="B19" s="89">
        <f t="shared" si="0"/>
        <v>5608</v>
      </c>
      <c r="C19" s="108">
        <f t="shared" si="1"/>
        <v>0.87911812287588265</v>
      </c>
      <c r="D19" s="113">
        <v>2350</v>
      </c>
      <c r="E19" s="114">
        <v>41.9</v>
      </c>
      <c r="F19" s="113">
        <v>3258</v>
      </c>
      <c r="G19" s="117">
        <v>58.1</v>
      </c>
      <c r="H19" s="73"/>
      <c r="J19" s="79"/>
    </row>
    <row r="20" spans="1:14" ht="19.5" customHeight="1">
      <c r="A20" s="78" t="s">
        <v>268</v>
      </c>
      <c r="B20" s="89">
        <f t="shared" si="0"/>
        <v>6139</v>
      </c>
      <c r="C20" s="108">
        <f t="shared" si="1"/>
        <v>0.96235844442493645</v>
      </c>
      <c r="D20" s="113">
        <v>3780</v>
      </c>
      <c r="E20" s="114">
        <v>61.6</v>
      </c>
      <c r="F20" s="113">
        <v>2359</v>
      </c>
      <c r="G20" s="117">
        <v>38.4</v>
      </c>
      <c r="H20" s="73"/>
      <c r="J20" s="79"/>
    </row>
    <row r="21" spans="1:14" ht="19.5" customHeight="1">
      <c r="A21" s="78" t="s">
        <v>269</v>
      </c>
      <c r="B21" s="89">
        <f t="shared" si="0"/>
        <v>40132</v>
      </c>
      <c r="C21" s="108">
        <f t="shared" si="1"/>
        <v>6.2911498764719891</v>
      </c>
      <c r="D21" s="113">
        <v>21647</v>
      </c>
      <c r="E21" s="114">
        <v>53.94</v>
      </c>
      <c r="F21" s="113">
        <v>18485</v>
      </c>
      <c r="G21" s="117">
        <v>46.06</v>
      </c>
      <c r="H21" s="73"/>
      <c r="J21" s="79"/>
    </row>
    <row r="22" spans="1:14" ht="19.5" customHeight="1">
      <c r="A22" s="78" t="s">
        <v>270</v>
      </c>
      <c r="B22" s="89">
        <f t="shared" si="0"/>
        <v>10000</v>
      </c>
      <c r="C22" s="108">
        <f t="shared" si="1"/>
        <v>1.5676143417900901</v>
      </c>
      <c r="D22" s="113">
        <v>6500</v>
      </c>
      <c r="E22" s="114">
        <v>65</v>
      </c>
      <c r="F22" s="113">
        <v>3500</v>
      </c>
      <c r="G22" s="117">
        <v>35</v>
      </c>
      <c r="H22" s="73"/>
      <c r="J22" s="79"/>
    </row>
    <row r="23" spans="1:14" ht="19.5" customHeight="1">
      <c r="A23" s="78" t="s">
        <v>271</v>
      </c>
      <c r="B23" s="89">
        <f t="shared" si="0"/>
        <v>3680</v>
      </c>
      <c r="C23" s="108">
        <f t="shared" si="1"/>
        <v>0.57688207777875311</v>
      </c>
      <c r="D23" s="113">
        <v>1988</v>
      </c>
      <c r="E23" s="114">
        <v>54</v>
      </c>
      <c r="F23" s="113">
        <v>1692</v>
      </c>
      <c r="G23" s="117">
        <v>46</v>
      </c>
      <c r="H23" s="73"/>
      <c r="J23" s="79"/>
    </row>
    <row r="24" spans="1:14" ht="19.5" customHeight="1">
      <c r="A24" s="78" t="s">
        <v>272</v>
      </c>
      <c r="B24" s="89">
        <f t="shared" si="0"/>
        <v>14035</v>
      </c>
      <c r="C24" s="108">
        <f t="shared" si="1"/>
        <v>2.2001467287023915</v>
      </c>
      <c r="D24" s="113">
        <v>8640</v>
      </c>
      <c r="E24" s="114">
        <v>61.56</v>
      </c>
      <c r="F24" s="113">
        <v>5395</v>
      </c>
      <c r="G24" s="117">
        <v>38.44</v>
      </c>
      <c r="H24" s="73"/>
      <c r="J24" s="79"/>
    </row>
    <row r="25" spans="1:14" ht="19.5" customHeight="1">
      <c r="A25" s="78" t="s">
        <v>273</v>
      </c>
      <c r="B25" s="89">
        <f t="shared" si="0"/>
        <v>53628</v>
      </c>
      <c r="C25" s="108">
        <f t="shared" si="1"/>
        <v>8.4068021921518952</v>
      </c>
      <c r="D25" s="113">
        <v>23819</v>
      </c>
      <c r="E25" s="114">
        <v>44.42</v>
      </c>
      <c r="F25" s="189">
        <v>29809</v>
      </c>
      <c r="G25" s="117">
        <v>55.58</v>
      </c>
      <c r="H25" s="73"/>
      <c r="J25" s="79"/>
    </row>
    <row r="26" spans="1:14" ht="19.5" customHeight="1">
      <c r="A26" s="77" t="s">
        <v>3</v>
      </c>
      <c r="B26" s="89"/>
      <c r="C26" s="108"/>
      <c r="D26" s="114"/>
      <c r="E26" s="114"/>
      <c r="F26" s="114"/>
      <c r="G26" s="117"/>
      <c r="H26" s="73"/>
      <c r="J26" s="79"/>
    </row>
    <row r="27" spans="1:14" ht="19.5" customHeight="1">
      <c r="A27" s="78" t="s">
        <v>274</v>
      </c>
      <c r="B27" s="89">
        <f t="shared" si="0"/>
        <v>65800</v>
      </c>
      <c r="C27" s="108">
        <f t="shared" si="1"/>
        <v>10.314902368978792</v>
      </c>
      <c r="D27" s="113">
        <v>39414</v>
      </c>
      <c r="E27" s="114">
        <v>59.9</v>
      </c>
      <c r="F27" s="113">
        <v>26386</v>
      </c>
      <c r="G27" s="117">
        <v>40.1</v>
      </c>
      <c r="H27" s="73"/>
      <c r="J27" s="79"/>
    </row>
    <row r="28" spans="1:14" ht="19.5" customHeight="1">
      <c r="A28" s="77" t="s">
        <v>4</v>
      </c>
      <c r="B28" s="89"/>
      <c r="C28" s="108"/>
      <c r="D28" s="114"/>
      <c r="E28" s="114"/>
      <c r="F28" s="114"/>
      <c r="G28" s="117"/>
      <c r="H28" s="73"/>
      <c r="J28" s="79"/>
    </row>
    <row r="29" spans="1:14" ht="19.5" customHeight="1">
      <c r="A29" s="78" t="s">
        <v>275</v>
      </c>
      <c r="B29" s="89">
        <f t="shared" si="0"/>
        <v>1929</v>
      </c>
      <c r="C29" s="108">
        <f t="shared" si="1"/>
        <v>0.3023928065313084</v>
      </c>
      <c r="D29" s="113">
        <v>1002</v>
      </c>
      <c r="E29" s="114">
        <v>52</v>
      </c>
      <c r="F29" s="114">
        <v>927</v>
      </c>
      <c r="G29" s="117">
        <v>48</v>
      </c>
      <c r="H29" s="73"/>
      <c r="J29" s="79"/>
    </row>
    <row r="30" spans="1:14" ht="19.5" customHeight="1">
      <c r="A30" s="78" t="s">
        <v>276</v>
      </c>
      <c r="B30" s="89">
        <f t="shared" si="0"/>
        <v>665</v>
      </c>
      <c r="C30" s="108">
        <f t="shared" si="1"/>
        <v>0.10424635372904101</v>
      </c>
      <c r="D30" s="114">
        <v>455</v>
      </c>
      <c r="E30" s="114">
        <v>68.400000000000006</v>
      </c>
      <c r="F30" s="114">
        <v>210</v>
      </c>
      <c r="G30" s="117">
        <v>31.6</v>
      </c>
      <c r="H30" s="73"/>
      <c r="J30" s="79"/>
    </row>
    <row r="31" spans="1:14" ht="19.5" customHeight="1">
      <c r="A31" s="78" t="s">
        <v>277</v>
      </c>
      <c r="B31" s="89">
        <f t="shared" si="0"/>
        <v>449</v>
      </c>
      <c r="C31" s="108">
        <f t="shared" si="1"/>
        <v>7.0385883946375044E-2</v>
      </c>
      <c r="D31" s="114">
        <v>420</v>
      </c>
      <c r="E31" s="114">
        <v>93.5</v>
      </c>
      <c r="F31" s="114">
        <v>29</v>
      </c>
      <c r="G31" s="117">
        <v>6.5</v>
      </c>
      <c r="H31" s="73"/>
      <c r="I31" s="25"/>
      <c r="J31" s="26"/>
      <c r="K31" s="34"/>
      <c r="L31" s="26"/>
      <c r="M31" s="34"/>
      <c r="N31" s="26"/>
    </row>
    <row r="32" spans="1:14" ht="19.5" customHeight="1">
      <c r="A32" s="77" t="s">
        <v>5</v>
      </c>
      <c r="B32" s="89"/>
      <c r="C32" s="108"/>
      <c r="D32" s="114"/>
      <c r="E32" s="114"/>
      <c r="F32" s="114"/>
      <c r="G32" s="117"/>
      <c r="H32" s="73"/>
      <c r="J32" s="79"/>
    </row>
    <row r="33" spans="1:14" ht="19.5" customHeight="1">
      <c r="A33" s="78" t="s">
        <v>278</v>
      </c>
      <c r="B33" s="89">
        <f t="shared" si="0"/>
        <v>751</v>
      </c>
      <c r="C33" s="108">
        <f t="shared" si="1"/>
        <v>0.11772783706843577</v>
      </c>
      <c r="D33" s="114">
        <v>510</v>
      </c>
      <c r="E33" s="114">
        <v>67.900000000000006</v>
      </c>
      <c r="F33" s="114">
        <v>241</v>
      </c>
      <c r="G33" s="117">
        <v>32.1</v>
      </c>
      <c r="H33" s="73"/>
      <c r="J33" s="79"/>
    </row>
    <row r="34" spans="1:14" ht="19.5" customHeight="1">
      <c r="A34" s="77" t="s">
        <v>279</v>
      </c>
      <c r="B34" s="89">
        <f t="shared" si="0"/>
        <v>0</v>
      </c>
      <c r="C34" s="108">
        <f t="shared" si="1"/>
        <v>0</v>
      </c>
      <c r="D34" s="114"/>
      <c r="E34" s="114"/>
      <c r="F34" s="114"/>
      <c r="G34" s="117"/>
      <c r="H34" s="73"/>
      <c r="I34" s="25"/>
      <c r="J34" s="26"/>
      <c r="K34" s="34"/>
      <c r="L34" s="26"/>
      <c r="M34" s="34"/>
      <c r="N34" s="26"/>
    </row>
    <row r="35" spans="1:14" ht="19.5" customHeight="1">
      <c r="A35" s="78" t="s">
        <v>280</v>
      </c>
      <c r="B35" s="89">
        <f t="shared" si="0"/>
        <v>22491</v>
      </c>
      <c r="C35" s="108">
        <f t="shared" si="1"/>
        <v>3.5257214161200916</v>
      </c>
      <c r="D35" s="113">
        <v>9446</v>
      </c>
      <c r="E35" s="114">
        <v>42</v>
      </c>
      <c r="F35" s="113">
        <v>13045</v>
      </c>
      <c r="G35" s="117">
        <v>58</v>
      </c>
      <c r="H35" s="73"/>
      <c r="J35" s="79"/>
    </row>
    <row r="36" spans="1:14" ht="19.5" customHeight="1">
      <c r="A36" s="118" t="s">
        <v>281</v>
      </c>
      <c r="B36" s="115">
        <f t="shared" si="0"/>
        <v>169310</v>
      </c>
      <c r="C36" s="115">
        <f>(B36/$B$5)*100</f>
        <v>26.54127842084802</v>
      </c>
      <c r="D36" s="115">
        <v>112883</v>
      </c>
      <c r="E36" s="116">
        <v>66.7</v>
      </c>
      <c r="F36" s="115">
        <v>56427</v>
      </c>
      <c r="G36" s="119">
        <v>33.299999999999997</v>
      </c>
      <c r="H36" s="73"/>
      <c r="J36" s="79"/>
    </row>
    <row r="37" spans="1:14" ht="19.5" customHeight="1">
      <c r="A37" s="77" t="s">
        <v>282</v>
      </c>
      <c r="B37" s="89"/>
      <c r="C37" s="108"/>
      <c r="D37" s="114"/>
      <c r="E37" s="114"/>
      <c r="F37" s="114"/>
      <c r="G37" s="117"/>
      <c r="H37" s="73"/>
      <c r="J37" s="79"/>
    </row>
    <row r="38" spans="1:14" ht="19.5" customHeight="1">
      <c r="A38" s="78" t="s">
        <v>283</v>
      </c>
      <c r="B38" s="89">
        <f t="shared" si="0"/>
        <v>2324</v>
      </c>
      <c r="C38" s="108">
        <f t="shared" si="1"/>
        <v>0.36431357303201695</v>
      </c>
      <c r="D38" s="113">
        <v>1387</v>
      </c>
      <c r="E38" s="114">
        <v>59.68</v>
      </c>
      <c r="F38" s="114">
        <v>937</v>
      </c>
      <c r="G38" s="117">
        <v>40.32</v>
      </c>
      <c r="H38" s="73"/>
      <c r="J38" s="79"/>
    </row>
    <row r="39" spans="1:14" ht="19.5" customHeight="1">
      <c r="A39" s="78" t="s">
        <v>284</v>
      </c>
      <c r="B39" s="89">
        <f t="shared" si="0"/>
        <v>2401</v>
      </c>
      <c r="C39" s="108">
        <f t="shared" si="1"/>
        <v>0.37638420346380064</v>
      </c>
      <c r="D39" s="113">
        <v>1263</v>
      </c>
      <c r="E39" s="114">
        <v>52.6</v>
      </c>
      <c r="F39" s="113">
        <v>1138</v>
      </c>
      <c r="G39" s="117">
        <v>47.4</v>
      </c>
      <c r="H39" s="73"/>
      <c r="J39" s="79"/>
    </row>
    <row r="40" spans="1:14" ht="19.5" customHeight="1">
      <c r="A40" s="78" t="s">
        <v>285</v>
      </c>
      <c r="B40" s="89">
        <f t="shared" si="0"/>
        <v>2499</v>
      </c>
      <c r="C40" s="108">
        <f t="shared" si="1"/>
        <v>0.39174682401334354</v>
      </c>
      <c r="D40" s="113">
        <v>1267</v>
      </c>
      <c r="E40" s="114">
        <v>50.7</v>
      </c>
      <c r="F40" s="113">
        <v>1232</v>
      </c>
      <c r="G40" s="117">
        <v>49.3</v>
      </c>
      <c r="H40" s="73"/>
      <c r="J40" s="79"/>
    </row>
    <row r="41" spans="1:14" ht="19.5" customHeight="1">
      <c r="A41" s="77" t="s">
        <v>286</v>
      </c>
      <c r="B41" s="89"/>
      <c r="C41" s="108"/>
      <c r="D41" s="114"/>
      <c r="E41" s="114"/>
      <c r="F41" s="114"/>
      <c r="G41" s="117"/>
      <c r="H41" s="73"/>
      <c r="J41" s="79"/>
    </row>
    <row r="42" spans="1:14" ht="19.5" customHeight="1">
      <c r="A42" s="78" t="s">
        <v>289</v>
      </c>
      <c r="B42" s="89">
        <f t="shared" si="0"/>
        <v>10221</v>
      </c>
      <c r="C42" s="108">
        <f>(B42/$B$5)*100</f>
        <v>1.6022586187436512</v>
      </c>
      <c r="D42" s="113">
        <v>6235</v>
      </c>
      <c r="E42" s="114">
        <v>61</v>
      </c>
      <c r="F42" s="113">
        <v>3986</v>
      </c>
      <c r="G42" s="117">
        <v>39</v>
      </c>
      <c r="H42" s="73"/>
      <c r="J42" s="79"/>
    </row>
    <row r="43" spans="1:14" ht="19.5" customHeight="1">
      <c r="A43" s="78" t="s">
        <v>290</v>
      </c>
      <c r="B43" s="89">
        <f t="shared" si="0"/>
        <v>5132</v>
      </c>
      <c r="C43" s="108">
        <f t="shared" si="1"/>
        <v>0.80449968020667428</v>
      </c>
      <c r="D43" s="113">
        <v>3163</v>
      </c>
      <c r="E43" s="114">
        <v>61.63</v>
      </c>
      <c r="F43" s="113">
        <v>1969</v>
      </c>
      <c r="G43" s="117">
        <v>38.369999999999997</v>
      </c>
      <c r="H43" s="73"/>
      <c r="J43" s="79"/>
    </row>
    <row r="44" spans="1:14" ht="19.5" customHeight="1">
      <c r="A44" s="78" t="s">
        <v>357</v>
      </c>
      <c r="B44" s="89">
        <f t="shared" si="0"/>
        <v>48260</v>
      </c>
      <c r="C44" s="108">
        <f t="shared" si="1"/>
        <v>7.5653068134789754</v>
      </c>
      <c r="D44" s="113">
        <v>32817</v>
      </c>
      <c r="E44" s="114">
        <v>68</v>
      </c>
      <c r="F44" s="113">
        <v>15443</v>
      </c>
      <c r="G44" s="117">
        <v>32</v>
      </c>
      <c r="H44" s="73"/>
      <c r="J44" s="79"/>
    </row>
    <row r="45" spans="1:14" ht="19.5" customHeight="1">
      <c r="A45" s="78" t="s">
        <v>291</v>
      </c>
      <c r="B45" s="89">
        <f t="shared" si="0"/>
        <v>8450</v>
      </c>
      <c r="C45" s="108">
        <f t="shared" si="1"/>
        <v>1.324634118812626</v>
      </c>
      <c r="D45" s="113">
        <v>5329</v>
      </c>
      <c r="E45" s="114">
        <v>63.07</v>
      </c>
      <c r="F45" s="113">
        <v>3121</v>
      </c>
      <c r="G45" s="117">
        <v>36.93</v>
      </c>
      <c r="H45" s="73"/>
      <c r="J45" s="79"/>
    </row>
    <row r="46" spans="1:14" ht="19.5" customHeight="1">
      <c r="A46" s="77" t="s">
        <v>292</v>
      </c>
      <c r="B46" s="89"/>
      <c r="C46" s="108"/>
      <c r="D46" s="114"/>
      <c r="E46" s="114"/>
      <c r="F46" s="114"/>
      <c r="G46" s="117"/>
      <c r="H46" s="73"/>
      <c r="J46" s="79"/>
    </row>
    <row r="47" spans="1:14" ht="19.5" customHeight="1">
      <c r="A47" s="78" t="s">
        <v>293</v>
      </c>
      <c r="B47" s="89">
        <f t="shared" si="0"/>
        <v>6965</v>
      </c>
      <c r="C47" s="108">
        <f t="shared" si="1"/>
        <v>1.0918433890567978</v>
      </c>
      <c r="D47" s="113">
        <v>5223</v>
      </c>
      <c r="E47" s="114">
        <v>74.989999999999995</v>
      </c>
      <c r="F47" s="113">
        <v>1742</v>
      </c>
      <c r="G47" s="117">
        <v>25.01</v>
      </c>
      <c r="H47" s="73"/>
      <c r="J47" s="79"/>
    </row>
    <row r="48" spans="1:14" ht="19.5" customHeight="1">
      <c r="A48" s="78" t="s">
        <v>294</v>
      </c>
      <c r="B48" s="89">
        <f t="shared" si="0"/>
        <v>19334</v>
      </c>
      <c r="C48" s="108">
        <f>(B48/$B$5)*100</f>
        <v>3.0308255684169603</v>
      </c>
      <c r="D48" s="113">
        <v>13857</v>
      </c>
      <c r="E48" s="114">
        <v>71.67</v>
      </c>
      <c r="F48" s="113">
        <v>5477</v>
      </c>
      <c r="G48" s="117">
        <v>28.33</v>
      </c>
      <c r="H48" s="73"/>
      <c r="J48" s="79"/>
    </row>
    <row r="49" spans="1:10" ht="19.5" customHeight="1">
      <c r="A49" s="78" t="s">
        <v>295</v>
      </c>
      <c r="B49" s="89">
        <f t="shared" si="0"/>
        <v>6651</v>
      </c>
      <c r="C49" s="108">
        <f t="shared" si="1"/>
        <v>1.0426202987245889</v>
      </c>
      <c r="D49" s="114">
        <v>3197</v>
      </c>
      <c r="E49" s="114">
        <v>48.07</v>
      </c>
      <c r="F49" s="114">
        <v>3454</v>
      </c>
      <c r="G49" s="117">
        <v>51.93</v>
      </c>
      <c r="H49" s="73"/>
      <c r="J49" s="79"/>
    </row>
    <row r="50" spans="1:10" ht="19.5" customHeight="1">
      <c r="A50" s="78" t="s">
        <v>296</v>
      </c>
      <c r="B50" s="89">
        <f t="shared" si="0"/>
        <v>1016</v>
      </c>
      <c r="C50" s="108">
        <f t="shared" si="1"/>
        <v>0.15926961712587315</v>
      </c>
      <c r="D50" s="114">
        <v>590</v>
      </c>
      <c r="E50" s="114">
        <v>58.07</v>
      </c>
      <c r="F50" s="114">
        <v>426</v>
      </c>
      <c r="G50" s="117">
        <v>41.93</v>
      </c>
      <c r="H50" s="73"/>
      <c r="J50" s="79"/>
    </row>
    <row r="51" spans="1:10" ht="19.5" customHeight="1">
      <c r="A51" s="78" t="s">
        <v>297</v>
      </c>
      <c r="B51" s="89">
        <f t="shared" si="0"/>
        <v>1873</v>
      </c>
      <c r="C51" s="108">
        <f t="shared" si="1"/>
        <v>0.29361416621728387</v>
      </c>
      <c r="D51" s="114">
        <v>920</v>
      </c>
      <c r="E51" s="114">
        <v>49.12</v>
      </c>
      <c r="F51" s="114">
        <v>953</v>
      </c>
      <c r="G51" s="117">
        <v>50.9</v>
      </c>
      <c r="H51" s="73"/>
      <c r="J51" s="79"/>
    </row>
    <row r="52" spans="1:10" ht="19.5" customHeight="1">
      <c r="A52" s="78" t="s">
        <v>298</v>
      </c>
      <c r="B52" s="89">
        <f t="shared" si="0"/>
        <v>4582</v>
      </c>
      <c r="C52" s="108">
        <f t="shared" si="1"/>
        <v>0.71828089140821938</v>
      </c>
      <c r="D52" s="113">
        <v>2856</v>
      </c>
      <c r="E52" s="114">
        <v>62.33</v>
      </c>
      <c r="F52" s="113">
        <v>1726</v>
      </c>
      <c r="G52" s="117">
        <v>37.67</v>
      </c>
      <c r="H52" s="73"/>
      <c r="J52" s="79"/>
    </row>
    <row r="53" spans="1:10" ht="19.5" customHeight="1">
      <c r="A53" s="77" t="s">
        <v>299</v>
      </c>
      <c r="B53" s="89"/>
      <c r="C53" s="108"/>
      <c r="D53" s="114"/>
      <c r="E53" s="114"/>
      <c r="F53" s="114"/>
      <c r="G53" s="117"/>
      <c r="H53" s="73"/>
      <c r="J53" s="79"/>
    </row>
    <row r="54" spans="1:10" ht="19.5" customHeight="1">
      <c r="A54" s="78" t="s">
        <v>300</v>
      </c>
      <c r="B54" s="89">
        <f t="shared" si="0"/>
        <v>16627</v>
      </c>
      <c r="C54" s="108">
        <f t="shared" si="1"/>
        <v>2.6064723660943829</v>
      </c>
      <c r="D54" s="113">
        <v>9512</v>
      </c>
      <c r="E54" s="114">
        <v>57.2</v>
      </c>
      <c r="F54" s="113">
        <v>7115</v>
      </c>
      <c r="G54" s="117">
        <v>42.79</v>
      </c>
      <c r="H54" s="73"/>
      <c r="J54" s="79"/>
    </row>
    <row r="55" spans="1:10" ht="19.5" customHeight="1">
      <c r="A55" s="78" t="s">
        <v>301</v>
      </c>
      <c r="B55" s="89">
        <f t="shared" si="0"/>
        <v>1085</v>
      </c>
      <c r="C55" s="108">
        <f t="shared" si="1"/>
        <v>0.17008615608422478</v>
      </c>
      <c r="D55" s="114">
        <v>706</v>
      </c>
      <c r="E55" s="114">
        <v>65.069999999999993</v>
      </c>
      <c r="F55" s="114">
        <v>379</v>
      </c>
      <c r="G55" s="117">
        <v>34.93</v>
      </c>
      <c r="H55" s="73"/>
      <c r="J55" s="79"/>
    </row>
    <row r="56" spans="1:10" ht="19.5" customHeight="1">
      <c r="A56" s="77" t="s">
        <v>302</v>
      </c>
      <c r="B56" s="89">
        <f t="shared" si="0"/>
        <v>0</v>
      </c>
      <c r="C56" s="108">
        <f t="shared" si="1"/>
        <v>0</v>
      </c>
      <c r="D56" s="114"/>
      <c r="E56" s="114"/>
      <c r="F56" s="114"/>
      <c r="G56" s="117"/>
      <c r="H56" s="73"/>
      <c r="J56" s="79"/>
    </row>
    <row r="57" spans="1:10" ht="19.5" customHeight="1">
      <c r="A57" s="78" t="s">
        <v>303</v>
      </c>
      <c r="B57" s="89">
        <f t="shared" si="0"/>
        <v>7859</v>
      </c>
      <c r="C57" s="108">
        <f t="shared" si="1"/>
        <v>1.2319881112128319</v>
      </c>
      <c r="D57" s="113">
        <v>4700</v>
      </c>
      <c r="E57" s="114">
        <v>59.8</v>
      </c>
      <c r="F57" s="113">
        <v>3159</v>
      </c>
      <c r="G57" s="117">
        <v>40.200000000000003</v>
      </c>
      <c r="H57" s="73"/>
      <c r="J57" s="79"/>
    </row>
    <row r="58" spans="1:10" ht="19.5" customHeight="1">
      <c r="A58" s="78" t="s">
        <v>304</v>
      </c>
      <c r="B58" s="89">
        <f t="shared" si="0"/>
        <v>9791</v>
      </c>
      <c r="C58" s="108">
        <f t="shared" si="1"/>
        <v>1.5348512020466771</v>
      </c>
      <c r="D58" s="113">
        <v>7138</v>
      </c>
      <c r="E58" s="114">
        <v>72.900000000000006</v>
      </c>
      <c r="F58" s="113">
        <v>2653</v>
      </c>
      <c r="G58" s="117">
        <v>27.1</v>
      </c>
      <c r="H58" s="73"/>
      <c r="J58" s="79"/>
    </row>
    <row r="59" spans="1:10" ht="19.5" customHeight="1">
      <c r="A59" s="78" t="s">
        <v>305</v>
      </c>
      <c r="B59" s="89">
        <f t="shared" si="0"/>
        <v>1297</v>
      </c>
      <c r="C59" s="108">
        <f t="shared" si="1"/>
        <v>0.2033195801301747</v>
      </c>
      <c r="D59" s="114">
        <v>577</v>
      </c>
      <c r="E59" s="114">
        <v>44.49</v>
      </c>
      <c r="F59" s="114">
        <v>720</v>
      </c>
      <c r="G59" s="117">
        <v>55.51</v>
      </c>
      <c r="H59" s="73"/>
      <c r="J59" s="79"/>
    </row>
    <row r="60" spans="1:10" ht="19.5" customHeight="1">
      <c r="A60" s="78" t="s">
        <v>306</v>
      </c>
      <c r="B60" s="89">
        <f t="shared" si="0"/>
        <v>645</v>
      </c>
      <c r="C60" s="108">
        <f t="shared" si="1"/>
        <v>0.10111112504546081</v>
      </c>
      <c r="D60" s="114">
        <v>331</v>
      </c>
      <c r="E60" s="114">
        <v>36.450000000000003</v>
      </c>
      <c r="F60" s="114">
        <v>314</v>
      </c>
      <c r="G60" s="117">
        <v>30.43</v>
      </c>
      <c r="H60" s="73"/>
      <c r="J60" s="79"/>
    </row>
    <row r="61" spans="1:10" ht="19.5" customHeight="1">
      <c r="A61" s="78" t="s">
        <v>358</v>
      </c>
      <c r="B61" s="89">
        <f t="shared" si="0"/>
        <v>12298</v>
      </c>
      <c r="C61" s="108">
        <f t="shared" si="1"/>
        <v>1.9278521175334529</v>
      </c>
      <c r="D61" s="113">
        <v>11815</v>
      </c>
      <c r="E61" s="114">
        <v>96.1</v>
      </c>
      <c r="F61" s="114">
        <v>483</v>
      </c>
      <c r="G61" s="117">
        <v>3.9</v>
      </c>
      <c r="H61" s="73"/>
      <c r="J61" s="79"/>
    </row>
    <row r="62" spans="1:10" ht="19.5" customHeight="1">
      <c r="A62" s="103" t="s">
        <v>308</v>
      </c>
      <c r="B62" s="115">
        <f t="shared" si="0"/>
        <v>148087</v>
      </c>
      <c r="C62" s="115">
        <f t="shared" si="1"/>
        <v>23.214330503266908</v>
      </c>
      <c r="D62" s="115">
        <v>100997</v>
      </c>
      <c r="E62" s="116">
        <v>68.2</v>
      </c>
      <c r="F62" s="115">
        <v>47090</v>
      </c>
      <c r="G62" s="119">
        <v>31.8</v>
      </c>
      <c r="H62" s="73"/>
      <c r="J62" s="79"/>
    </row>
    <row r="63" spans="1:10" ht="19.5" customHeight="1">
      <c r="A63" s="77" t="s">
        <v>309</v>
      </c>
      <c r="B63" s="89"/>
      <c r="C63" s="108"/>
      <c r="D63" s="114"/>
      <c r="E63" s="114"/>
      <c r="F63" s="114"/>
      <c r="G63" s="117"/>
      <c r="H63" s="73"/>
      <c r="J63" s="79"/>
    </row>
    <row r="64" spans="1:10" ht="19.5" customHeight="1">
      <c r="A64" s="78" t="s">
        <v>310</v>
      </c>
      <c r="B64" s="89">
        <f t="shared" si="0"/>
        <v>3552</v>
      </c>
      <c r="C64" s="108">
        <f t="shared" si="1"/>
        <v>0.55681661420383999</v>
      </c>
      <c r="D64" s="113">
        <v>2486</v>
      </c>
      <c r="E64" s="114">
        <v>69.989999999999995</v>
      </c>
      <c r="F64" s="113">
        <v>1066</v>
      </c>
      <c r="G64" s="117">
        <v>30.01</v>
      </c>
      <c r="H64" s="73"/>
      <c r="J64" s="79"/>
    </row>
    <row r="65" spans="1:10" ht="19.5" customHeight="1">
      <c r="A65" s="78" t="s">
        <v>311</v>
      </c>
      <c r="B65" s="89">
        <f t="shared" si="0"/>
        <v>8757</v>
      </c>
      <c r="C65" s="108">
        <f t="shared" si="1"/>
        <v>1.3727598791055819</v>
      </c>
      <c r="D65" s="113">
        <v>6130</v>
      </c>
      <c r="E65" s="114">
        <v>70</v>
      </c>
      <c r="F65" s="113">
        <v>2627</v>
      </c>
      <c r="G65" s="117">
        <v>30</v>
      </c>
      <c r="H65" s="73"/>
      <c r="J65" s="79"/>
    </row>
    <row r="66" spans="1:10" ht="19.5" customHeight="1">
      <c r="A66" s="78" t="s">
        <v>312</v>
      </c>
      <c r="B66" s="89">
        <f t="shared" si="0"/>
        <v>2397</v>
      </c>
      <c r="C66" s="108">
        <f t="shared" si="1"/>
        <v>0.37575715772708462</v>
      </c>
      <c r="D66" s="113">
        <v>1408</v>
      </c>
      <c r="E66" s="114">
        <v>59</v>
      </c>
      <c r="F66" s="114">
        <v>989</v>
      </c>
      <c r="G66" s="117">
        <v>41</v>
      </c>
      <c r="H66" s="73"/>
      <c r="J66" s="79"/>
    </row>
    <row r="67" spans="1:10" ht="19.5" customHeight="1">
      <c r="A67" s="78" t="s">
        <v>313</v>
      </c>
      <c r="B67" s="89">
        <f t="shared" si="0"/>
        <v>680</v>
      </c>
      <c r="C67" s="108">
        <f t="shared" si="1"/>
        <v>0.10659777524172614</v>
      </c>
      <c r="D67" s="114">
        <v>458</v>
      </c>
      <c r="E67" s="114">
        <v>67.349999999999994</v>
      </c>
      <c r="F67" s="114">
        <v>222</v>
      </c>
      <c r="G67" s="117">
        <v>32.65</v>
      </c>
      <c r="H67" s="73"/>
      <c r="J67" s="79"/>
    </row>
    <row r="68" spans="1:10" ht="19.5" customHeight="1">
      <c r="A68" s="78" t="s">
        <v>314</v>
      </c>
      <c r="B68" s="89">
        <f t="shared" si="0"/>
        <v>437</v>
      </c>
      <c r="C68" s="108">
        <f t="shared" si="1"/>
        <v>6.8504746736226932E-2</v>
      </c>
      <c r="D68" s="114">
        <v>221</v>
      </c>
      <c r="E68" s="114">
        <v>50.6</v>
      </c>
      <c r="F68" s="114">
        <v>216</v>
      </c>
      <c r="G68" s="117">
        <v>49.4</v>
      </c>
      <c r="H68" s="73"/>
      <c r="J68" s="79"/>
    </row>
    <row r="69" spans="1:10" ht="19.5" customHeight="1">
      <c r="A69" s="77" t="s">
        <v>341</v>
      </c>
      <c r="B69" s="89"/>
      <c r="C69" s="108"/>
      <c r="D69" s="114"/>
      <c r="E69" s="114"/>
      <c r="F69" s="114"/>
      <c r="G69" s="117"/>
      <c r="H69" s="73"/>
      <c r="J69" s="79"/>
    </row>
    <row r="70" spans="1:10" ht="19.5" customHeight="1">
      <c r="A70" s="78" t="s">
        <v>316</v>
      </c>
      <c r="B70" s="89">
        <f t="shared" si="0"/>
        <v>5669</v>
      </c>
      <c r="C70" s="108">
        <f t="shared" si="1"/>
        <v>0.88868057036080217</v>
      </c>
      <c r="D70" s="113">
        <v>3031</v>
      </c>
      <c r="E70" s="114">
        <v>53.47</v>
      </c>
      <c r="F70" s="113">
        <v>2638</v>
      </c>
      <c r="G70" s="117">
        <v>46.53</v>
      </c>
      <c r="H70" s="73"/>
      <c r="J70" s="79"/>
    </row>
    <row r="71" spans="1:10" ht="19.5" customHeight="1">
      <c r="A71" s="78" t="s">
        <v>317</v>
      </c>
      <c r="B71" s="89">
        <f t="shared" ref="B71:B87" si="2">D71+F71</f>
        <v>9156</v>
      </c>
      <c r="C71" s="108">
        <f>(B71/$B$5)*100</f>
        <v>1.4353076913430065</v>
      </c>
      <c r="D71" s="113">
        <v>6589</v>
      </c>
      <c r="E71" s="114">
        <v>72</v>
      </c>
      <c r="F71" s="113">
        <v>2567</v>
      </c>
      <c r="G71" s="117">
        <v>28</v>
      </c>
      <c r="H71" s="73"/>
      <c r="J71" s="79"/>
    </row>
    <row r="72" spans="1:10" ht="19.5" customHeight="1">
      <c r="A72" s="78" t="s">
        <v>318</v>
      </c>
      <c r="B72" s="89">
        <f t="shared" si="2"/>
        <v>6000</v>
      </c>
      <c r="C72" s="108">
        <f t="shared" si="1"/>
        <v>0.94056860507405404</v>
      </c>
      <c r="D72" s="113">
        <v>3600</v>
      </c>
      <c r="E72" s="114">
        <v>60</v>
      </c>
      <c r="F72" s="113">
        <v>2400</v>
      </c>
      <c r="G72" s="117">
        <v>40</v>
      </c>
      <c r="H72" s="73"/>
      <c r="J72" s="79"/>
    </row>
    <row r="73" spans="1:10" ht="19.5" customHeight="1">
      <c r="A73" s="78" t="s">
        <v>320</v>
      </c>
      <c r="B73" s="89">
        <f t="shared" si="2"/>
        <v>19168</v>
      </c>
      <c r="C73" s="108">
        <f t="shared" ref="C73:C87" si="3">(B73/$B$5)*100</f>
        <v>3.0048031703432447</v>
      </c>
      <c r="D73" s="113">
        <v>11203</v>
      </c>
      <c r="E73" s="114">
        <v>58.45</v>
      </c>
      <c r="F73" s="113">
        <v>7965</v>
      </c>
      <c r="G73" s="117">
        <v>41.55</v>
      </c>
      <c r="H73" s="73"/>
      <c r="J73" s="79"/>
    </row>
    <row r="74" spans="1:10" ht="19.5" customHeight="1">
      <c r="A74" s="78" t="s">
        <v>321</v>
      </c>
      <c r="B74" s="89">
        <f t="shared" si="2"/>
        <v>17244</v>
      </c>
      <c r="C74" s="108">
        <f t="shared" si="3"/>
        <v>2.7031941709828313</v>
      </c>
      <c r="D74" s="113">
        <v>9777</v>
      </c>
      <c r="E74" s="114">
        <v>56.69</v>
      </c>
      <c r="F74" s="113">
        <v>7467</v>
      </c>
      <c r="G74" s="117">
        <v>43.3</v>
      </c>
      <c r="H74" s="73"/>
      <c r="J74" s="79"/>
    </row>
    <row r="75" spans="1:10" ht="19.5" customHeight="1">
      <c r="A75" s="77" t="s">
        <v>322</v>
      </c>
      <c r="B75" s="89"/>
      <c r="C75" s="108"/>
      <c r="D75" s="114"/>
      <c r="E75" s="114"/>
      <c r="F75" s="114"/>
      <c r="G75" s="117"/>
      <c r="H75" s="73"/>
      <c r="J75" s="79"/>
    </row>
    <row r="76" spans="1:10" ht="19.5" customHeight="1">
      <c r="A76" s="78" t="s">
        <v>325</v>
      </c>
      <c r="B76" s="89">
        <f t="shared" si="2"/>
        <v>4258</v>
      </c>
      <c r="C76" s="108">
        <f t="shared" si="3"/>
        <v>0.66749018673422034</v>
      </c>
      <c r="D76" s="113">
        <v>2920</v>
      </c>
      <c r="E76" s="114">
        <v>68.58</v>
      </c>
      <c r="F76" s="113">
        <v>1338</v>
      </c>
      <c r="G76" s="117">
        <v>31.42</v>
      </c>
      <c r="H76" s="73"/>
      <c r="J76" s="79"/>
    </row>
    <row r="77" spans="1:10" ht="19.5" customHeight="1">
      <c r="A77" s="78" t="s">
        <v>360</v>
      </c>
      <c r="B77" s="89">
        <f t="shared" si="2"/>
        <v>34805</v>
      </c>
      <c r="C77" s="108">
        <f t="shared" si="3"/>
        <v>5.4560817166004094</v>
      </c>
      <c r="D77" s="113">
        <v>28287</v>
      </c>
      <c r="E77" s="114">
        <v>81.27</v>
      </c>
      <c r="F77" s="113">
        <v>6518</v>
      </c>
      <c r="G77" s="117">
        <v>18.73</v>
      </c>
      <c r="H77" s="73"/>
      <c r="J77" s="79"/>
    </row>
    <row r="78" spans="1:10" ht="19.5" customHeight="1">
      <c r="A78" s="78" t="s">
        <v>326</v>
      </c>
      <c r="B78" s="89">
        <f t="shared" si="2"/>
        <v>808</v>
      </c>
      <c r="C78" s="108">
        <f t="shared" si="3"/>
        <v>0.1266632388166393</v>
      </c>
      <c r="D78" s="114">
        <v>578</v>
      </c>
      <c r="E78" s="114">
        <v>71.5</v>
      </c>
      <c r="F78" s="114">
        <v>230</v>
      </c>
      <c r="G78" s="117">
        <v>28.4</v>
      </c>
      <c r="H78" s="73"/>
      <c r="J78" s="79"/>
    </row>
    <row r="79" spans="1:10" ht="19.5" customHeight="1">
      <c r="A79" s="78" t="s">
        <v>327</v>
      </c>
      <c r="B79" s="89">
        <f t="shared" si="2"/>
        <v>16991</v>
      </c>
      <c r="C79" s="108">
        <f t="shared" si="3"/>
        <v>2.6635335281355421</v>
      </c>
      <c r="D79" s="113">
        <v>10121</v>
      </c>
      <c r="E79" s="114">
        <v>59.6</v>
      </c>
      <c r="F79" s="113">
        <v>6870</v>
      </c>
      <c r="G79" s="117">
        <v>40.4</v>
      </c>
      <c r="H79" s="73"/>
      <c r="J79" s="79"/>
    </row>
    <row r="80" spans="1:10" ht="19.5" customHeight="1">
      <c r="A80" s="78" t="s">
        <v>338</v>
      </c>
      <c r="B80" s="89">
        <f t="shared" si="2"/>
        <v>2380</v>
      </c>
      <c r="C80" s="108">
        <f t="shared" si="3"/>
        <v>0.37309221334604142</v>
      </c>
      <c r="D80" s="113">
        <v>1800</v>
      </c>
      <c r="E80" s="114">
        <v>75.599999999999994</v>
      </c>
      <c r="F80" s="114">
        <v>580</v>
      </c>
      <c r="G80" s="117">
        <v>24.4</v>
      </c>
      <c r="H80" s="73"/>
      <c r="J80" s="79"/>
    </row>
    <row r="81" spans="1:10" ht="19.5" customHeight="1">
      <c r="A81" s="78" t="s">
        <v>368</v>
      </c>
      <c r="B81" s="89">
        <f t="shared" si="2"/>
        <v>2235</v>
      </c>
      <c r="C81" s="108">
        <f t="shared" si="3"/>
        <v>0.35036180539008516</v>
      </c>
      <c r="D81" s="113">
        <v>2159</v>
      </c>
      <c r="E81" s="114">
        <v>97</v>
      </c>
      <c r="F81" s="114">
        <v>76</v>
      </c>
      <c r="G81" s="117">
        <v>3</v>
      </c>
      <c r="H81" s="73"/>
      <c r="J81" s="79"/>
    </row>
    <row r="82" spans="1:10" ht="19.5" customHeight="1">
      <c r="A82" s="78" t="s">
        <v>369</v>
      </c>
      <c r="B82" s="89">
        <f t="shared" si="2"/>
        <v>17</v>
      </c>
      <c r="C82" s="108">
        <f t="shared" si="3"/>
        <v>2.6649443810431534E-3</v>
      </c>
      <c r="D82" s="114">
        <v>11</v>
      </c>
      <c r="E82" s="114">
        <v>66.599999999999994</v>
      </c>
      <c r="F82" s="114">
        <v>6</v>
      </c>
      <c r="G82" s="117">
        <v>33.4</v>
      </c>
      <c r="H82" s="73"/>
      <c r="J82" s="79"/>
    </row>
    <row r="83" spans="1:10" ht="19.5" customHeight="1">
      <c r="A83" s="78" t="s">
        <v>328</v>
      </c>
      <c r="B83" s="89">
        <f t="shared" si="2"/>
        <v>4866</v>
      </c>
      <c r="C83" s="108">
        <f t="shared" si="3"/>
        <v>0.76280113871505784</v>
      </c>
      <c r="D83" s="113">
        <v>4548</v>
      </c>
      <c r="E83" s="114">
        <v>93.5</v>
      </c>
      <c r="F83" s="114">
        <v>318</v>
      </c>
      <c r="G83" s="117">
        <v>6.5</v>
      </c>
      <c r="H83" s="73"/>
      <c r="J83" s="79"/>
    </row>
    <row r="84" spans="1:10" ht="19.5" customHeight="1">
      <c r="A84" s="77" t="s">
        <v>329</v>
      </c>
      <c r="B84" s="89"/>
      <c r="C84" s="108"/>
      <c r="D84" s="114"/>
      <c r="E84" s="114"/>
      <c r="F84" s="114"/>
      <c r="G84" s="117"/>
      <c r="H84" s="73"/>
      <c r="J84" s="79"/>
    </row>
    <row r="85" spans="1:10" ht="19.5" customHeight="1">
      <c r="A85" s="78" t="s">
        <v>330</v>
      </c>
      <c r="B85" s="89">
        <f t="shared" si="2"/>
        <v>2884</v>
      </c>
      <c r="C85" s="108">
        <f t="shared" si="3"/>
        <v>0.45209997617226205</v>
      </c>
      <c r="D85" s="113">
        <v>1722</v>
      </c>
      <c r="E85" s="114">
        <v>59.7</v>
      </c>
      <c r="F85" s="113">
        <v>1162</v>
      </c>
      <c r="G85" s="117">
        <v>40.299999999999997</v>
      </c>
      <c r="H85" s="73"/>
      <c r="J85" s="79"/>
    </row>
    <row r="86" spans="1:10" ht="19.5" customHeight="1">
      <c r="A86" s="78" t="s">
        <v>331</v>
      </c>
      <c r="B86" s="89">
        <f t="shared" si="2"/>
        <v>3235</v>
      </c>
      <c r="C86" s="108">
        <f t="shared" si="3"/>
        <v>0.50712323956909422</v>
      </c>
      <c r="D86" s="113">
        <v>2365</v>
      </c>
      <c r="E86" s="114">
        <v>64.3</v>
      </c>
      <c r="F86" s="114">
        <v>870</v>
      </c>
      <c r="G86" s="117">
        <v>23.7</v>
      </c>
      <c r="H86" s="73"/>
      <c r="J86" s="79"/>
    </row>
    <row r="87" spans="1:10" ht="19.5" customHeight="1">
      <c r="A87" s="78" t="s">
        <v>332</v>
      </c>
      <c r="B87" s="89">
        <f t="shared" si="2"/>
        <v>2548</v>
      </c>
      <c r="C87" s="108">
        <f t="shared" si="3"/>
        <v>0.39942813428811497</v>
      </c>
      <c r="D87" s="113">
        <v>1583</v>
      </c>
      <c r="E87" s="114">
        <v>62.13</v>
      </c>
      <c r="F87" s="114">
        <v>965</v>
      </c>
      <c r="G87" s="117">
        <v>37.869999999999997</v>
      </c>
      <c r="H87" s="73"/>
      <c r="J87" s="79"/>
    </row>
    <row r="88" spans="1:10" ht="19.5" customHeight="1" thickBot="1">
      <c r="A88" s="85"/>
      <c r="B88" s="86"/>
      <c r="C88" s="120"/>
      <c r="D88" s="121"/>
      <c r="E88" s="121"/>
      <c r="F88" s="121"/>
      <c r="G88" s="122"/>
      <c r="H88" s="73"/>
      <c r="J88" s="79"/>
    </row>
    <row r="89" spans="1:10" ht="19.5" customHeight="1">
      <c r="A89" s="416" t="s">
        <v>6</v>
      </c>
      <c r="B89" s="416"/>
      <c r="C89" s="416"/>
      <c r="D89" s="416"/>
      <c r="E89" s="416"/>
      <c r="F89" s="416"/>
      <c r="G89" s="416"/>
    </row>
  </sheetData>
  <mergeCells count="7">
    <mergeCell ref="A89:G89"/>
    <mergeCell ref="A1:G1"/>
    <mergeCell ref="A2:F2"/>
    <mergeCell ref="A3:A4"/>
    <mergeCell ref="B3:C3"/>
    <mergeCell ref="D3:E3"/>
    <mergeCell ref="F3:G3"/>
  </mergeCells>
  <phoneticPr fontId="6" type="noConversion"/>
  <pageMargins left="0.39370078740157483" right="0" top="0.27559055118110237" bottom="0.11811023622047245" header="0.15748031496062992" footer="0.31496062992125984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8"/>
  <sheetViews>
    <sheetView topLeftCell="A4" zoomScale="83" zoomScaleNormal="83" workbookViewId="0">
      <selection activeCell="F25" sqref="F25"/>
    </sheetView>
  </sheetViews>
  <sheetFormatPr defaultRowHeight="19.5" customHeight="1"/>
  <cols>
    <col min="1" max="1" width="26.5" customWidth="1"/>
    <col min="2" max="2" width="14.5" style="33" customWidth="1"/>
    <col min="3" max="7" width="13.375" customWidth="1"/>
    <col min="8" max="8" width="11.25" bestFit="1" customWidth="1"/>
  </cols>
  <sheetData>
    <row r="1" spans="1:10" ht="31.5" customHeight="1">
      <c r="A1" s="410" t="s">
        <v>8</v>
      </c>
      <c r="B1" s="410"/>
      <c r="C1" s="410"/>
      <c r="D1" s="410"/>
      <c r="E1" s="410"/>
      <c r="F1" s="410"/>
      <c r="G1" s="410"/>
    </row>
    <row r="2" spans="1:10" ht="22.5" customHeight="1" thickBot="1">
      <c r="A2" s="417" t="s">
        <v>349</v>
      </c>
      <c r="B2" s="417"/>
      <c r="C2" s="417"/>
      <c r="D2" s="417"/>
      <c r="E2" s="417"/>
      <c r="F2" s="417"/>
      <c r="G2" s="36" t="s">
        <v>250</v>
      </c>
    </row>
    <row r="3" spans="1:10" ht="19.5" customHeight="1">
      <c r="A3" s="418" t="s">
        <v>88</v>
      </c>
      <c r="B3" s="420" t="s">
        <v>251</v>
      </c>
      <c r="C3" s="420"/>
      <c r="D3" s="420" t="s">
        <v>252</v>
      </c>
      <c r="E3" s="420"/>
      <c r="F3" s="420" t="s">
        <v>253</v>
      </c>
      <c r="G3" s="421"/>
    </row>
    <row r="4" spans="1:10" ht="19.5" customHeight="1" thickBot="1">
      <c r="A4" s="419"/>
      <c r="B4" s="67" t="s">
        <v>333</v>
      </c>
      <c r="C4" s="67" t="s">
        <v>254</v>
      </c>
      <c r="D4" s="67" t="s">
        <v>1</v>
      </c>
      <c r="E4" s="67" t="s">
        <v>254</v>
      </c>
      <c r="F4" s="67" t="s">
        <v>1</v>
      </c>
      <c r="G4" s="97" t="s">
        <v>254</v>
      </c>
    </row>
    <row r="5" spans="1:10" ht="19.5" customHeight="1" thickBot="1">
      <c r="A5" s="69" t="s">
        <v>138</v>
      </c>
      <c r="B5" s="111">
        <f>B6+B36+B62</f>
        <v>585925</v>
      </c>
      <c r="C5" s="111">
        <v>100</v>
      </c>
      <c r="D5" s="111">
        <f>D6+D36+D62</f>
        <v>362537</v>
      </c>
      <c r="E5" s="111">
        <f>D5/B5*100</f>
        <v>61.874301318428124</v>
      </c>
      <c r="F5" s="111">
        <f>F6+F36+F62</f>
        <v>223388</v>
      </c>
      <c r="G5" s="112">
        <f>F5/B5*100</f>
        <v>38.125698681571876</v>
      </c>
      <c r="H5" s="73"/>
    </row>
    <row r="6" spans="1:10" ht="19.5" customHeight="1">
      <c r="A6" s="101" t="s">
        <v>366</v>
      </c>
      <c r="B6" s="102">
        <v>277657</v>
      </c>
      <c r="C6" s="102">
        <v>100</v>
      </c>
      <c r="D6" s="102">
        <f>SUM(D7:D35)</f>
        <v>156127</v>
      </c>
      <c r="E6" s="102">
        <f>D6/B6*100</f>
        <v>56.230168877427914</v>
      </c>
      <c r="F6" s="102">
        <f>SUM(F8:F35)</f>
        <v>121530</v>
      </c>
      <c r="G6" s="110">
        <v>44</v>
      </c>
      <c r="H6" s="73"/>
    </row>
    <row r="7" spans="1:10" ht="19.5" customHeight="1">
      <c r="A7" s="77" t="s">
        <v>256</v>
      </c>
      <c r="B7" s="89"/>
      <c r="C7" s="89"/>
      <c r="D7" s="89"/>
      <c r="E7" s="89"/>
      <c r="G7" s="95"/>
      <c r="H7" s="73"/>
    </row>
    <row r="8" spans="1:10" ht="19.5" customHeight="1">
      <c r="A8" s="78" t="s">
        <v>257</v>
      </c>
      <c r="B8" s="89">
        <f>D8+F8</f>
        <v>1860</v>
      </c>
      <c r="C8" s="91">
        <f>(B8/B6)*100</f>
        <v>0.66989126872364102</v>
      </c>
      <c r="D8" s="89">
        <v>1209</v>
      </c>
      <c r="E8" s="108">
        <f>D8/$B$6*100</f>
        <v>0.43542932467036666</v>
      </c>
      <c r="F8" s="90">
        <v>651</v>
      </c>
      <c r="G8" s="106">
        <f>F8/$B$6*100</f>
        <v>0.23446194405327436</v>
      </c>
      <c r="H8" s="73"/>
      <c r="J8" s="79"/>
    </row>
    <row r="9" spans="1:10" ht="19.5" customHeight="1">
      <c r="A9" s="78" t="s">
        <v>258</v>
      </c>
      <c r="B9" s="89">
        <f t="shared" ref="B9:B35" si="0">D9+F9</f>
        <v>5183</v>
      </c>
      <c r="C9" s="91">
        <f>(B9/$B$6)*100</f>
        <v>1.8666916375239957</v>
      </c>
      <c r="D9" s="89">
        <v>3576</v>
      </c>
      <c r="E9" s="108">
        <f>D9/$B$6*100</f>
        <v>1.2879199876106131</v>
      </c>
      <c r="F9" s="89">
        <v>1607</v>
      </c>
      <c r="G9" s="106">
        <f t="shared" ref="G9:G35" si="1">F9/$B$6*100</f>
        <v>0.57877164991338237</v>
      </c>
      <c r="H9" s="73"/>
      <c r="I9" s="102"/>
      <c r="J9" s="102"/>
    </row>
    <row r="10" spans="1:10" ht="19.5" customHeight="1">
      <c r="A10" s="77" t="s">
        <v>259</v>
      </c>
      <c r="B10" s="89">
        <f t="shared" si="0"/>
        <v>0</v>
      </c>
      <c r="C10" s="91">
        <f t="shared" ref="C10:C35" si="2">(B10/$B$6)*100</f>
        <v>0</v>
      </c>
      <c r="D10" s="90"/>
      <c r="E10" s="108">
        <f>D10/$B$6*100</f>
        <v>0</v>
      </c>
      <c r="F10" s="90"/>
      <c r="G10" s="106"/>
      <c r="H10" s="73"/>
      <c r="J10" s="79"/>
    </row>
    <row r="11" spans="1:10" ht="19.5" customHeight="1">
      <c r="A11" s="78" t="s">
        <v>260</v>
      </c>
      <c r="B11" s="89">
        <f t="shared" si="0"/>
        <v>1569</v>
      </c>
      <c r="C11" s="91">
        <f t="shared" si="2"/>
        <v>0.56508569926203911</v>
      </c>
      <c r="D11" s="90">
        <v>715</v>
      </c>
      <c r="E11" s="108">
        <f>D11/$B$6*100</f>
        <v>0.25751196620290506</v>
      </c>
      <c r="F11" s="90">
        <v>854</v>
      </c>
      <c r="G11" s="106">
        <f t="shared" si="1"/>
        <v>0.3075737330591341</v>
      </c>
      <c r="H11" s="73"/>
      <c r="I11" s="79"/>
      <c r="J11" s="79"/>
    </row>
    <row r="12" spans="1:10" ht="19.5" customHeight="1">
      <c r="A12" s="78" t="s">
        <v>261</v>
      </c>
      <c r="B12" s="89">
        <f t="shared" si="0"/>
        <v>2504</v>
      </c>
      <c r="C12" s="91">
        <f t="shared" si="2"/>
        <v>0.90183211660429963</v>
      </c>
      <c r="D12" s="89">
        <v>1104</v>
      </c>
      <c r="E12" s="108">
        <f>D12/$B$6*100</f>
        <v>0.39761288208112883</v>
      </c>
      <c r="F12" s="89">
        <v>1400</v>
      </c>
      <c r="G12" s="106">
        <f t="shared" si="1"/>
        <v>0.50421923452317075</v>
      </c>
      <c r="H12" s="73"/>
      <c r="J12" s="79"/>
    </row>
    <row r="13" spans="1:10" ht="19.5" customHeight="1">
      <c r="A13" s="77" t="s">
        <v>346</v>
      </c>
      <c r="B13" s="89">
        <f t="shared" si="0"/>
        <v>0</v>
      </c>
      <c r="C13" s="91"/>
      <c r="D13" s="90"/>
      <c r="E13" s="108"/>
      <c r="F13" s="90"/>
      <c r="G13" s="106"/>
      <c r="H13" s="73"/>
      <c r="J13" s="79"/>
    </row>
    <row r="14" spans="1:10" ht="19.5" customHeight="1">
      <c r="A14" s="78" t="s">
        <v>356</v>
      </c>
      <c r="B14" s="89">
        <f t="shared" si="0"/>
        <v>21406</v>
      </c>
      <c r="C14" s="91">
        <f t="shared" si="2"/>
        <v>7.7095120958592789</v>
      </c>
      <c r="D14" s="89">
        <v>10703</v>
      </c>
      <c r="E14" s="108">
        <f>D14/$B$6*100</f>
        <v>3.8547560479296394</v>
      </c>
      <c r="F14" s="89">
        <v>10703</v>
      </c>
      <c r="G14" s="106">
        <f t="shared" si="1"/>
        <v>3.8547560479296394</v>
      </c>
      <c r="H14" s="73"/>
      <c r="J14" s="79"/>
    </row>
    <row r="15" spans="1:10" ht="19.5" customHeight="1">
      <c r="A15" s="78" t="s">
        <v>264</v>
      </c>
      <c r="B15" s="89">
        <f t="shared" si="0"/>
        <v>28275</v>
      </c>
      <c r="C15" s="91">
        <f t="shared" si="2"/>
        <v>10.183427754387608</v>
      </c>
      <c r="D15" s="89">
        <v>14016</v>
      </c>
      <c r="E15" s="108">
        <f>D15/$B$6*100</f>
        <v>5.0479548507691145</v>
      </c>
      <c r="F15" s="89">
        <v>14259</v>
      </c>
      <c r="G15" s="106">
        <f t="shared" si="1"/>
        <v>5.135472903618493</v>
      </c>
      <c r="H15" s="73"/>
      <c r="J15" s="79"/>
    </row>
    <row r="16" spans="1:10" ht="19.5" customHeight="1">
      <c r="A16" s="78" t="s">
        <v>265</v>
      </c>
      <c r="B16" s="89">
        <f t="shared" si="0"/>
        <v>2045</v>
      </c>
      <c r="C16" s="91">
        <f t="shared" si="2"/>
        <v>0.73652023899991714</v>
      </c>
      <c r="D16" s="90">
        <v>961</v>
      </c>
      <c r="E16" s="108">
        <f>D16/$B$6*100</f>
        <v>0.34611048884054785</v>
      </c>
      <c r="F16" s="89">
        <v>1084</v>
      </c>
      <c r="G16" s="106">
        <f t="shared" si="1"/>
        <v>0.3904097501593693</v>
      </c>
      <c r="H16" s="73"/>
      <c r="J16" s="79"/>
    </row>
    <row r="17" spans="1:14" ht="19.5" customHeight="1">
      <c r="A17" s="77" t="s">
        <v>266</v>
      </c>
      <c r="B17" s="89"/>
      <c r="C17" s="91"/>
      <c r="D17" s="90"/>
      <c r="E17" s="108"/>
      <c r="F17" s="90"/>
      <c r="G17" s="106"/>
      <c r="H17" s="73"/>
      <c r="J17" s="79"/>
    </row>
    <row r="18" spans="1:14" ht="19.5" customHeight="1">
      <c r="A18" s="78" t="s">
        <v>364</v>
      </c>
      <c r="B18" s="89">
        <f t="shared" si="0"/>
        <v>23116</v>
      </c>
      <c r="C18" s="91">
        <f t="shared" si="2"/>
        <v>8.3253798751697232</v>
      </c>
      <c r="D18" s="89">
        <v>15488</v>
      </c>
      <c r="E18" s="108">
        <f t="shared" ref="E18:E27" si="3">D18/$B$6*100</f>
        <v>5.5781053602106194</v>
      </c>
      <c r="F18" s="89">
        <v>7628</v>
      </c>
      <c r="G18" s="106">
        <f t="shared" si="1"/>
        <v>2.7472745149591042</v>
      </c>
      <c r="H18" s="73"/>
      <c r="J18" s="79"/>
    </row>
    <row r="19" spans="1:14" ht="19.5" customHeight="1">
      <c r="A19" s="78" t="s">
        <v>267</v>
      </c>
      <c r="B19" s="89">
        <f t="shared" si="0"/>
        <v>8838</v>
      </c>
      <c r="C19" s="91">
        <f t="shared" si="2"/>
        <v>3.1830639962255587</v>
      </c>
      <c r="D19" s="89">
        <v>5267</v>
      </c>
      <c r="E19" s="108">
        <f t="shared" si="3"/>
        <v>1.8969447915953859</v>
      </c>
      <c r="F19" s="89">
        <v>3571</v>
      </c>
      <c r="G19" s="106">
        <f t="shared" si="1"/>
        <v>1.2861192046301733</v>
      </c>
      <c r="H19" s="73"/>
      <c r="J19" s="79"/>
    </row>
    <row r="20" spans="1:14" ht="19.5" customHeight="1">
      <c r="A20" s="78" t="s">
        <v>268</v>
      </c>
      <c r="B20" s="89">
        <f t="shared" si="0"/>
        <v>28534</v>
      </c>
      <c r="C20" s="91">
        <f t="shared" si="2"/>
        <v>10.276708312774394</v>
      </c>
      <c r="D20" s="89">
        <v>14552</v>
      </c>
      <c r="E20" s="108">
        <f t="shared" si="3"/>
        <v>5.2409987862722707</v>
      </c>
      <c r="F20" s="89">
        <v>13982</v>
      </c>
      <c r="G20" s="106">
        <f t="shared" si="1"/>
        <v>5.0357095265021234</v>
      </c>
      <c r="H20" s="73"/>
      <c r="J20" s="79"/>
    </row>
    <row r="21" spans="1:14" ht="19.5" customHeight="1">
      <c r="A21" s="78" t="s">
        <v>269</v>
      </c>
      <c r="B21" s="89">
        <f t="shared" si="0"/>
        <v>10057</v>
      </c>
      <c r="C21" s="91">
        <f t="shared" si="2"/>
        <v>3.6220948868568055</v>
      </c>
      <c r="D21" s="89">
        <v>5213</v>
      </c>
      <c r="E21" s="108">
        <f t="shared" si="3"/>
        <v>1.8774963354066347</v>
      </c>
      <c r="F21" s="89">
        <v>4844</v>
      </c>
      <c r="G21" s="106">
        <f t="shared" si="1"/>
        <v>1.7445985514501705</v>
      </c>
      <c r="H21" s="73"/>
      <c r="J21" s="79"/>
    </row>
    <row r="22" spans="1:14" ht="19.5" customHeight="1">
      <c r="A22" s="78" t="s">
        <v>270</v>
      </c>
      <c r="B22" s="89">
        <f t="shared" si="0"/>
        <v>3733</v>
      </c>
      <c r="C22" s="91">
        <f t="shared" si="2"/>
        <v>1.3444645731964258</v>
      </c>
      <c r="D22" s="89">
        <v>2016</v>
      </c>
      <c r="E22" s="108">
        <f t="shared" si="3"/>
        <v>0.72607569771336578</v>
      </c>
      <c r="F22" s="89">
        <v>1717</v>
      </c>
      <c r="G22" s="106">
        <f t="shared" si="1"/>
        <v>0.61838887548305999</v>
      </c>
      <c r="H22" s="73"/>
      <c r="J22" s="79"/>
    </row>
    <row r="23" spans="1:14" ht="19.5" customHeight="1">
      <c r="A23" s="78" t="s">
        <v>271</v>
      </c>
      <c r="B23" s="89">
        <f t="shared" si="0"/>
        <v>4305</v>
      </c>
      <c r="C23" s="91">
        <f t="shared" si="2"/>
        <v>1.5504741461587499</v>
      </c>
      <c r="D23" s="89">
        <v>2726</v>
      </c>
      <c r="E23" s="108">
        <f t="shared" si="3"/>
        <v>0.98178688093583077</v>
      </c>
      <c r="F23" s="89">
        <v>1579</v>
      </c>
      <c r="G23" s="106">
        <f t="shared" si="1"/>
        <v>0.5686872652229189</v>
      </c>
      <c r="H23" s="73"/>
      <c r="J23" s="79"/>
    </row>
    <row r="24" spans="1:14" ht="19.5" customHeight="1">
      <c r="A24" s="78" t="s">
        <v>272</v>
      </c>
      <c r="B24" s="89">
        <f t="shared" si="0"/>
        <v>9730</v>
      </c>
      <c r="C24" s="91">
        <f t="shared" si="2"/>
        <v>3.5043236799360362</v>
      </c>
      <c r="D24" s="89">
        <v>5914</v>
      </c>
      <c r="E24" s="108">
        <f t="shared" si="3"/>
        <v>2.1299661092643083</v>
      </c>
      <c r="F24" s="89">
        <v>3816</v>
      </c>
      <c r="G24" s="106">
        <f t="shared" si="1"/>
        <v>1.3743575706717281</v>
      </c>
      <c r="H24" s="73"/>
      <c r="J24" s="79"/>
    </row>
    <row r="25" spans="1:14" ht="19.5" customHeight="1">
      <c r="A25" s="78" t="s">
        <v>273</v>
      </c>
      <c r="B25" s="89">
        <f t="shared" si="0"/>
        <v>41955</v>
      </c>
      <c r="C25" s="91">
        <f t="shared" si="2"/>
        <v>15.110369988871161</v>
      </c>
      <c r="D25" s="89">
        <v>24334</v>
      </c>
      <c r="E25" s="108">
        <f t="shared" si="3"/>
        <v>8.7640506092048813</v>
      </c>
      <c r="F25" s="189">
        <v>17621</v>
      </c>
      <c r="G25" s="106">
        <f t="shared" si="1"/>
        <v>6.3463193796662791</v>
      </c>
      <c r="H25" s="73"/>
      <c r="J25" s="79"/>
    </row>
    <row r="26" spans="1:14" ht="19.5" customHeight="1">
      <c r="A26" s="77" t="s">
        <v>3</v>
      </c>
      <c r="B26" s="89"/>
      <c r="C26" s="91"/>
      <c r="D26" s="90"/>
      <c r="E26" s="108">
        <f t="shared" si="3"/>
        <v>0</v>
      </c>
      <c r="F26" s="90"/>
      <c r="G26" s="106"/>
      <c r="H26" s="73"/>
      <c r="J26" s="79"/>
    </row>
    <row r="27" spans="1:14" ht="19.5" customHeight="1">
      <c r="A27" s="78" t="s">
        <v>274</v>
      </c>
      <c r="B27" s="89">
        <f t="shared" si="0"/>
        <v>58187</v>
      </c>
      <c r="C27" s="91">
        <f t="shared" si="2"/>
        <v>20.956431856571236</v>
      </c>
      <c r="D27" s="89">
        <v>36024</v>
      </c>
      <c r="E27" s="108">
        <f t="shared" si="3"/>
        <v>12.974281217473358</v>
      </c>
      <c r="F27" s="89">
        <v>22163</v>
      </c>
      <c r="G27" s="106">
        <f t="shared" si="1"/>
        <v>7.9821506390978794</v>
      </c>
      <c r="H27" s="73"/>
      <c r="J27" s="79"/>
    </row>
    <row r="28" spans="1:14" ht="19.5" customHeight="1">
      <c r="A28" s="77" t="s">
        <v>4</v>
      </c>
      <c r="B28" s="89"/>
      <c r="C28" s="91"/>
      <c r="D28" s="90"/>
      <c r="E28" s="108"/>
      <c r="F28" s="90"/>
      <c r="G28" s="106">
        <f t="shared" si="1"/>
        <v>0</v>
      </c>
      <c r="H28" s="73"/>
      <c r="J28" s="79"/>
    </row>
    <row r="29" spans="1:14" ht="19.5" customHeight="1">
      <c r="A29" s="78" t="s">
        <v>275</v>
      </c>
      <c r="B29" s="89">
        <f t="shared" si="0"/>
        <v>1984</v>
      </c>
      <c r="C29" s="91">
        <f t="shared" si="2"/>
        <v>0.71455068663855048</v>
      </c>
      <c r="D29" s="89">
        <v>1469</v>
      </c>
      <c r="E29" s="108">
        <f>D29/$B$6*100</f>
        <v>0.52907003965324129</v>
      </c>
      <c r="F29" s="90">
        <v>515</v>
      </c>
      <c r="G29" s="106">
        <f t="shared" si="1"/>
        <v>0.18548064698530919</v>
      </c>
      <c r="H29" s="73"/>
      <c r="J29" s="79"/>
    </row>
    <row r="30" spans="1:14" ht="19.5" customHeight="1">
      <c r="A30" s="78" t="s">
        <v>276</v>
      </c>
      <c r="B30" s="89">
        <f t="shared" si="0"/>
        <v>661</v>
      </c>
      <c r="C30" s="91">
        <f t="shared" si="2"/>
        <v>0.23806351001415416</v>
      </c>
      <c r="D30" s="90">
        <v>459</v>
      </c>
      <c r="E30" s="108">
        <f>D30/$B$6*100</f>
        <v>0.1653118776043824</v>
      </c>
      <c r="F30" s="90">
        <v>202</v>
      </c>
      <c r="G30" s="106">
        <f t="shared" si="1"/>
        <v>7.2751632409771769E-2</v>
      </c>
      <c r="H30" s="73"/>
      <c r="J30" s="79"/>
    </row>
    <row r="31" spans="1:14" ht="19.5" customHeight="1">
      <c r="A31" s="78" t="s">
        <v>277</v>
      </c>
      <c r="B31" s="89">
        <f t="shared" si="0"/>
        <v>511</v>
      </c>
      <c r="C31" s="91">
        <f t="shared" si="2"/>
        <v>0.18404002060095731</v>
      </c>
      <c r="D31" s="90">
        <v>450</v>
      </c>
      <c r="E31" s="108">
        <f>D31/$B$6*100</f>
        <v>0.16207046823959056</v>
      </c>
      <c r="F31" s="90">
        <v>61</v>
      </c>
      <c r="G31" s="106">
        <f t="shared" si="1"/>
        <v>2.1969552361366721E-2</v>
      </c>
      <c r="H31" s="73"/>
      <c r="I31" s="25"/>
      <c r="J31" s="26"/>
      <c r="K31" s="34"/>
      <c r="L31" s="26"/>
      <c r="M31" s="34"/>
      <c r="N31" s="26"/>
    </row>
    <row r="32" spans="1:14" ht="19.5" customHeight="1">
      <c r="A32" s="77" t="s">
        <v>5</v>
      </c>
      <c r="B32" s="89"/>
      <c r="C32" s="91"/>
      <c r="D32" s="90"/>
      <c r="E32" s="108">
        <f>D32/$B$6*100</f>
        <v>0</v>
      </c>
      <c r="F32" s="90"/>
      <c r="G32" s="106"/>
      <c r="H32" s="73"/>
      <c r="J32" s="79"/>
    </row>
    <row r="33" spans="1:14" ht="19.5" customHeight="1">
      <c r="A33" s="78" t="s">
        <v>278</v>
      </c>
      <c r="B33" s="89">
        <f t="shared" si="0"/>
        <v>713</v>
      </c>
      <c r="C33" s="91">
        <f t="shared" si="2"/>
        <v>0.25679165301072904</v>
      </c>
      <c r="D33" s="90">
        <v>485</v>
      </c>
      <c r="E33" s="108">
        <f>D33/$B$6*100</f>
        <v>0.17467594910266984</v>
      </c>
      <c r="F33" s="90">
        <v>228</v>
      </c>
      <c r="G33" s="106">
        <f t="shared" si="1"/>
        <v>8.2115703908059223E-2</v>
      </c>
      <c r="H33" s="73"/>
      <c r="J33" s="79"/>
    </row>
    <row r="34" spans="1:14" ht="19.5" customHeight="1">
      <c r="A34" s="77" t="s">
        <v>279</v>
      </c>
      <c r="B34" s="89"/>
      <c r="C34" s="91"/>
      <c r="D34" s="90"/>
      <c r="E34" s="108"/>
      <c r="F34" s="90"/>
      <c r="G34" s="106">
        <f t="shared" si="1"/>
        <v>0</v>
      </c>
      <c r="H34" s="73"/>
      <c r="I34" s="25"/>
      <c r="J34" s="26"/>
      <c r="K34" s="34"/>
      <c r="L34" s="26"/>
      <c r="M34" s="34"/>
      <c r="N34" s="26"/>
    </row>
    <row r="35" spans="1:14" ht="19.5" customHeight="1">
      <c r="A35" s="38" t="s">
        <v>280</v>
      </c>
      <c r="B35" s="89">
        <f t="shared" si="0"/>
        <v>22491</v>
      </c>
      <c r="C35" s="91">
        <f t="shared" si="2"/>
        <v>8.1002820026147369</v>
      </c>
      <c r="D35" s="90">
        <v>9446</v>
      </c>
      <c r="E35" s="108">
        <f>D35/$B$6*100</f>
        <v>3.40203920664705</v>
      </c>
      <c r="F35" s="90">
        <v>13045</v>
      </c>
      <c r="G35" s="106">
        <f t="shared" si="1"/>
        <v>4.6982427959676869</v>
      </c>
      <c r="H35" s="73"/>
      <c r="J35" s="79"/>
    </row>
    <row r="36" spans="1:14" ht="19.5" customHeight="1">
      <c r="A36" s="100" t="s">
        <v>281</v>
      </c>
      <c r="B36" s="98">
        <v>167013</v>
      </c>
      <c r="C36" s="99">
        <v>100</v>
      </c>
      <c r="D36" s="105">
        <f>SUM(D38:D61)</f>
        <v>111319</v>
      </c>
      <c r="E36" s="109">
        <f>D36/B36*100</f>
        <v>66.652895283600671</v>
      </c>
      <c r="F36" s="105">
        <f>SUM(F38:F61)</f>
        <v>55694</v>
      </c>
      <c r="G36" s="107">
        <f>F36/B36*100</f>
        <v>33.347104716399322</v>
      </c>
      <c r="H36" s="73"/>
      <c r="J36" s="79"/>
    </row>
    <row r="37" spans="1:14" ht="19.5" customHeight="1">
      <c r="A37" s="77" t="s">
        <v>282</v>
      </c>
      <c r="B37" s="90"/>
      <c r="C37" s="96"/>
      <c r="D37" s="90"/>
      <c r="E37" s="108"/>
      <c r="F37" s="90"/>
      <c r="G37" s="106"/>
      <c r="H37" s="73"/>
      <c r="J37" s="79"/>
    </row>
    <row r="38" spans="1:14" ht="19.5" customHeight="1">
      <c r="A38" s="78" t="s">
        <v>283</v>
      </c>
      <c r="B38" s="93">
        <f>D38+F38</f>
        <v>2563</v>
      </c>
      <c r="C38" s="91">
        <f>(B38/$B$36)*100</f>
        <v>1.5346110781795428</v>
      </c>
      <c r="D38" s="89">
        <v>1347</v>
      </c>
      <c r="E38" s="108">
        <f t="shared" ref="E38:E61" si="4">D38/$B$36*100</f>
        <v>0.80652404303856584</v>
      </c>
      <c r="F38" s="89">
        <v>1216</v>
      </c>
      <c r="G38" s="106">
        <f>F38/$B$36*100</f>
        <v>0.72808703514097706</v>
      </c>
      <c r="H38" s="73"/>
      <c r="J38" s="79"/>
    </row>
    <row r="39" spans="1:14" ht="19.5" customHeight="1">
      <c r="A39" s="78" t="s">
        <v>284</v>
      </c>
      <c r="B39" s="93">
        <f t="shared" ref="B39:B61" si="5">D39+F39</f>
        <v>3244</v>
      </c>
      <c r="C39" s="91">
        <f t="shared" ref="C39:C61" si="6">(B39/$B$36)*100</f>
        <v>1.9423637680899091</v>
      </c>
      <c r="D39" s="89">
        <v>2381</v>
      </c>
      <c r="E39" s="108">
        <f t="shared" si="4"/>
        <v>1.4256375252225875</v>
      </c>
      <c r="F39" s="90">
        <v>863</v>
      </c>
      <c r="G39" s="106">
        <f t="shared" ref="G39:G61" si="7">F39/$B$36*100</f>
        <v>0.51672624286732172</v>
      </c>
      <c r="H39" s="73"/>
      <c r="J39" s="79"/>
    </row>
    <row r="40" spans="1:14" ht="19.5" customHeight="1">
      <c r="A40" s="78" t="s">
        <v>285</v>
      </c>
      <c r="B40" s="93">
        <f t="shared" si="5"/>
        <v>2805</v>
      </c>
      <c r="C40" s="91">
        <f t="shared" si="6"/>
        <v>1.679509978265165</v>
      </c>
      <c r="D40" s="89">
        <v>1423</v>
      </c>
      <c r="E40" s="108">
        <f t="shared" si="4"/>
        <v>0.85202948273487689</v>
      </c>
      <c r="F40" s="89">
        <v>1382</v>
      </c>
      <c r="G40" s="106">
        <f t="shared" si="7"/>
        <v>0.82748049553028802</v>
      </c>
      <c r="H40" s="73"/>
      <c r="J40" s="79"/>
    </row>
    <row r="41" spans="1:14" ht="19.5" customHeight="1">
      <c r="A41" s="77" t="s">
        <v>286</v>
      </c>
      <c r="B41" s="93">
        <f t="shared" si="5"/>
        <v>0</v>
      </c>
      <c r="C41" s="91"/>
      <c r="D41" s="90"/>
      <c r="E41" s="108">
        <f t="shared" si="4"/>
        <v>0</v>
      </c>
      <c r="F41" s="90"/>
      <c r="G41" s="106">
        <f t="shared" si="7"/>
        <v>0</v>
      </c>
      <c r="H41" s="73"/>
      <c r="J41" s="79"/>
    </row>
    <row r="42" spans="1:14" ht="19.5" customHeight="1">
      <c r="A42" s="78" t="s">
        <v>289</v>
      </c>
      <c r="B42" s="93">
        <f t="shared" si="5"/>
        <v>9592</v>
      </c>
      <c r="C42" s="91">
        <f t="shared" si="6"/>
        <v>5.7432654943028387</v>
      </c>
      <c r="D42" s="89">
        <v>5851</v>
      </c>
      <c r="E42" s="108">
        <f t="shared" si="4"/>
        <v>3.5033201008304746</v>
      </c>
      <c r="F42" s="89">
        <v>3741</v>
      </c>
      <c r="G42" s="106">
        <f t="shared" si="7"/>
        <v>2.2399453934723645</v>
      </c>
      <c r="H42" s="73"/>
      <c r="J42" s="79"/>
    </row>
    <row r="43" spans="1:14" ht="19.5" customHeight="1">
      <c r="A43" s="78" t="s">
        <v>290</v>
      </c>
      <c r="B43" s="93">
        <f t="shared" si="5"/>
        <v>4906</v>
      </c>
      <c r="C43" s="91">
        <f t="shared" si="6"/>
        <v>2.9374958835539746</v>
      </c>
      <c r="D43" s="89">
        <v>2980</v>
      </c>
      <c r="E43" s="108">
        <f t="shared" si="4"/>
        <v>1.7842922407237762</v>
      </c>
      <c r="F43" s="89">
        <v>1926</v>
      </c>
      <c r="G43" s="106">
        <f t="shared" si="7"/>
        <v>1.1532036428301988</v>
      </c>
      <c r="H43" s="73"/>
      <c r="J43" s="79"/>
    </row>
    <row r="44" spans="1:14" ht="19.5" customHeight="1">
      <c r="A44" s="78" t="s">
        <v>357</v>
      </c>
      <c r="B44" s="93">
        <f t="shared" si="5"/>
        <v>48260</v>
      </c>
      <c r="C44" s="91">
        <f t="shared" si="6"/>
        <v>28.895954207157526</v>
      </c>
      <c r="D44" s="89">
        <v>32817</v>
      </c>
      <c r="E44" s="108">
        <f t="shared" si="4"/>
        <v>19.649368612024215</v>
      </c>
      <c r="F44" s="89">
        <v>15443</v>
      </c>
      <c r="G44" s="106">
        <f t="shared" si="7"/>
        <v>9.2465855951333129</v>
      </c>
      <c r="H44" s="73"/>
      <c r="J44" s="79"/>
    </row>
    <row r="45" spans="1:14" ht="19.5" customHeight="1">
      <c r="A45" s="78" t="s">
        <v>291</v>
      </c>
      <c r="B45" s="93">
        <f t="shared" si="5"/>
        <v>8450</v>
      </c>
      <c r="C45" s="91">
        <f t="shared" si="6"/>
        <v>5.0594863872872171</v>
      </c>
      <c r="D45" s="89">
        <v>5335</v>
      </c>
      <c r="E45" s="108">
        <f t="shared" si="4"/>
        <v>3.194362115523941</v>
      </c>
      <c r="F45" s="89">
        <v>3115</v>
      </c>
      <c r="G45" s="106">
        <f t="shared" si="7"/>
        <v>1.8651242717632761</v>
      </c>
      <c r="H45" s="73"/>
      <c r="J45" s="79"/>
    </row>
    <row r="46" spans="1:14" ht="19.5" customHeight="1">
      <c r="A46" s="77" t="s">
        <v>292</v>
      </c>
      <c r="B46" s="93">
        <f t="shared" si="5"/>
        <v>0</v>
      </c>
      <c r="C46" s="91"/>
      <c r="D46" s="90"/>
      <c r="E46" s="108">
        <f t="shared" si="4"/>
        <v>0</v>
      </c>
      <c r="F46" s="90"/>
      <c r="G46" s="106">
        <f t="shared" si="7"/>
        <v>0</v>
      </c>
      <c r="H46" s="73"/>
      <c r="J46" s="79"/>
    </row>
    <row r="47" spans="1:14" ht="19.5" customHeight="1">
      <c r="A47" s="78" t="s">
        <v>293</v>
      </c>
      <c r="B47" s="93">
        <f t="shared" si="5"/>
        <v>6957</v>
      </c>
      <c r="C47" s="91">
        <f t="shared" si="6"/>
        <v>4.1655439995688957</v>
      </c>
      <c r="D47" s="89">
        <v>4731</v>
      </c>
      <c r="E47" s="108">
        <f t="shared" si="4"/>
        <v>2.8327136210953641</v>
      </c>
      <c r="F47" s="89">
        <v>2226</v>
      </c>
      <c r="G47" s="106">
        <f t="shared" si="7"/>
        <v>1.332830378473532</v>
      </c>
      <c r="H47" s="73"/>
      <c r="J47" s="79"/>
    </row>
    <row r="48" spans="1:14" ht="19.5" customHeight="1">
      <c r="A48" s="78" t="s">
        <v>294</v>
      </c>
      <c r="B48" s="93">
        <f t="shared" si="5"/>
        <v>19848</v>
      </c>
      <c r="C48" s="91">
        <f t="shared" si="6"/>
        <v>11.88410483016292</v>
      </c>
      <c r="D48" s="89">
        <v>14092</v>
      </c>
      <c r="E48" s="108">
        <f t="shared" si="4"/>
        <v>8.4376665289528354</v>
      </c>
      <c r="F48" s="89">
        <v>5756</v>
      </c>
      <c r="G48" s="106">
        <f t="shared" si="7"/>
        <v>3.4464383012100854</v>
      </c>
      <c r="H48" s="73"/>
      <c r="J48" s="79"/>
    </row>
    <row r="49" spans="1:10" ht="19.5" customHeight="1">
      <c r="A49" s="78" t="s">
        <v>295</v>
      </c>
      <c r="B49" s="93">
        <f t="shared" si="5"/>
        <v>1851</v>
      </c>
      <c r="C49" s="91">
        <f t="shared" si="6"/>
        <v>1.1082969589193656</v>
      </c>
      <c r="D49" s="90">
        <v>901</v>
      </c>
      <c r="E49" s="108">
        <f t="shared" si="4"/>
        <v>0.53947896271547724</v>
      </c>
      <c r="F49" s="90">
        <v>950</v>
      </c>
      <c r="G49" s="106">
        <f t="shared" si="7"/>
        <v>0.56881799620388829</v>
      </c>
      <c r="H49" s="73"/>
      <c r="J49" s="79"/>
    </row>
    <row r="50" spans="1:10" ht="19.5" customHeight="1">
      <c r="A50" s="78" t="s">
        <v>296</v>
      </c>
      <c r="B50" s="93">
        <f t="shared" si="5"/>
        <v>6702</v>
      </c>
      <c r="C50" s="91">
        <f t="shared" si="6"/>
        <v>4.0128612742720629</v>
      </c>
      <c r="D50" s="89">
        <v>3231</v>
      </c>
      <c r="E50" s="108">
        <f t="shared" si="4"/>
        <v>1.9345799428786983</v>
      </c>
      <c r="F50" s="89">
        <v>3471</v>
      </c>
      <c r="G50" s="106">
        <f t="shared" si="7"/>
        <v>2.0782813313933648</v>
      </c>
      <c r="H50" s="73"/>
      <c r="J50" s="79"/>
    </row>
    <row r="51" spans="1:10" ht="19.5" customHeight="1">
      <c r="A51" s="78" t="s">
        <v>297</v>
      </c>
      <c r="B51" s="93">
        <f t="shared" si="5"/>
        <v>1014</v>
      </c>
      <c r="C51" s="91">
        <f t="shared" si="6"/>
        <v>0.60713836647446606</v>
      </c>
      <c r="D51" s="90">
        <v>628</v>
      </c>
      <c r="E51" s="108">
        <f t="shared" si="4"/>
        <v>0.37601863328004409</v>
      </c>
      <c r="F51" s="90">
        <v>386</v>
      </c>
      <c r="G51" s="106">
        <f t="shared" si="7"/>
        <v>0.231119733194422</v>
      </c>
      <c r="H51" s="73"/>
      <c r="J51" s="79"/>
    </row>
    <row r="52" spans="1:10" ht="19.5" customHeight="1">
      <c r="A52" s="78" t="s">
        <v>298</v>
      </c>
      <c r="B52" s="93">
        <f t="shared" si="5"/>
        <v>4333</v>
      </c>
      <c r="C52" s="91">
        <f t="shared" si="6"/>
        <v>2.5944088184752085</v>
      </c>
      <c r="D52" s="89">
        <v>2816</v>
      </c>
      <c r="E52" s="108">
        <f t="shared" si="4"/>
        <v>1.6860962919054205</v>
      </c>
      <c r="F52" s="89">
        <v>1517</v>
      </c>
      <c r="G52" s="106">
        <f t="shared" si="7"/>
        <v>0.908312526569788</v>
      </c>
      <c r="H52" s="73"/>
      <c r="J52" s="79"/>
    </row>
    <row r="53" spans="1:10" ht="19.5" customHeight="1">
      <c r="A53" s="77" t="s">
        <v>299</v>
      </c>
      <c r="B53" s="93">
        <f t="shared" si="5"/>
        <v>0</v>
      </c>
      <c r="C53" s="91"/>
      <c r="D53" s="90"/>
      <c r="E53" s="108">
        <f t="shared" si="4"/>
        <v>0</v>
      </c>
      <c r="F53" s="90"/>
      <c r="G53" s="106">
        <f t="shared" si="7"/>
        <v>0</v>
      </c>
      <c r="H53" s="73"/>
      <c r="J53" s="79"/>
    </row>
    <row r="54" spans="1:10" ht="19.5" customHeight="1">
      <c r="A54" s="78" t="s">
        <v>300</v>
      </c>
      <c r="B54" s="93">
        <f t="shared" si="5"/>
        <v>17391</v>
      </c>
      <c r="C54" s="91">
        <f t="shared" si="6"/>
        <v>10.412961865244023</v>
      </c>
      <c r="D54" s="89">
        <v>10004</v>
      </c>
      <c r="E54" s="108">
        <f t="shared" si="4"/>
        <v>5.9899528779196825</v>
      </c>
      <c r="F54" s="89">
        <v>7387</v>
      </c>
      <c r="G54" s="106">
        <f t="shared" si="7"/>
        <v>4.4230089873243399</v>
      </c>
      <c r="H54" s="73"/>
      <c r="J54" s="79"/>
    </row>
    <row r="55" spans="1:10" ht="19.5" customHeight="1">
      <c r="A55" s="78" t="s">
        <v>301</v>
      </c>
      <c r="B55" s="93">
        <f t="shared" si="5"/>
        <v>1032</v>
      </c>
      <c r="C55" s="91">
        <f t="shared" si="6"/>
        <v>0.61791597061306602</v>
      </c>
      <c r="D55" s="90">
        <v>627</v>
      </c>
      <c r="E55" s="108">
        <f t="shared" si="4"/>
        <v>0.37541987749456629</v>
      </c>
      <c r="F55" s="90">
        <v>405</v>
      </c>
      <c r="G55" s="106">
        <f t="shared" si="7"/>
        <v>0.24249609311849973</v>
      </c>
      <c r="H55" s="73"/>
      <c r="J55" s="79"/>
    </row>
    <row r="56" spans="1:10" ht="19.5" customHeight="1">
      <c r="A56" s="77" t="s">
        <v>302</v>
      </c>
      <c r="B56" s="93">
        <f t="shared" si="5"/>
        <v>0</v>
      </c>
      <c r="C56" s="91"/>
      <c r="D56" s="90"/>
      <c r="E56" s="108">
        <f t="shared" si="4"/>
        <v>0</v>
      </c>
      <c r="F56" s="90"/>
      <c r="G56" s="106">
        <f t="shared" si="7"/>
        <v>0</v>
      </c>
      <c r="H56" s="73"/>
      <c r="J56" s="79"/>
    </row>
    <row r="57" spans="1:10" ht="19.5" customHeight="1">
      <c r="A57" s="78" t="s">
        <v>303</v>
      </c>
      <c r="B57" s="93">
        <f t="shared" si="5"/>
        <v>4791</v>
      </c>
      <c r="C57" s="91">
        <f t="shared" si="6"/>
        <v>2.8686389682240305</v>
      </c>
      <c r="D57" s="89">
        <v>2865</v>
      </c>
      <c r="E57" s="108">
        <f t="shared" si="4"/>
        <v>1.7154353253938315</v>
      </c>
      <c r="F57" s="89">
        <v>1926</v>
      </c>
      <c r="G57" s="106">
        <f t="shared" si="7"/>
        <v>1.1532036428301988</v>
      </c>
      <c r="H57" s="73"/>
      <c r="J57" s="79"/>
    </row>
    <row r="58" spans="1:10" ht="19.5" customHeight="1">
      <c r="A58" s="78" t="s">
        <v>304</v>
      </c>
      <c r="B58" s="93">
        <f t="shared" si="5"/>
        <v>9110</v>
      </c>
      <c r="C58" s="91">
        <f t="shared" si="6"/>
        <v>5.4546652057025504</v>
      </c>
      <c r="D58" s="89">
        <v>6622</v>
      </c>
      <c r="E58" s="108">
        <f t="shared" si="4"/>
        <v>3.9649608114338402</v>
      </c>
      <c r="F58" s="89">
        <v>2488</v>
      </c>
      <c r="G58" s="106">
        <f t="shared" si="7"/>
        <v>1.4897043942687096</v>
      </c>
      <c r="H58" s="73"/>
      <c r="J58" s="79"/>
    </row>
    <row r="59" spans="1:10" ht="19.5" customHeight="1">
      <c r="A59" s="78" t="s">
        <v>305</v>
      </c>
      <c r="B59" s="93">
        <f t="shared" si="5"/>
        <v>1262</v>
      </c>
      <c r="C59" s="91">
        <f t="shared" si="6"/>
        <v>0.75562980127295476</v>
      </c>
      <c r="D59" s="90">
        <v>575</v>
      </c>
      <c r="E59" s="108">
        <f t="shared" si="4"/>
        <v>0.3442845766497219</v>
      </c>
      <c r="F59" s="90">
        <v>687</v>
      </c>
      <c r="G59" s="106">
        <f t="shared" si="7"/>
        <v>0.41134522462323286</v>
      </c>
      <c r="H59" s="73"/>
      <c r="J59" s="79"/>
    </row>
    <row r="60" spans="1:10" ht="19.5" customHeight="1">
      <c r="A60" s="78" t="s">
        <v>306</v>
      </c>
      <c r="B60" s="93">
        <f t="shared" si="5"/>
        <v>604</v>
      </c>
      <c r="C60" s="91">
        <f t="shared" si="6"/>
        <v>0.36164849442857744</v>
      </c>
      <c r="D60" s="90">
        <v>278</v>
      </c>
      <c r="E60" s="108">
        <f t="shared" si="4"/>
        <v>0.16645410836282204</v>
      </c>
      <c r="F60" s="90">
        <v>326</v>
      </c>
      <c r="G60" s="106">
        <f t="shared" si="7"/>
        <v>0.19519438606575534</v>
      </c>
      <c r="H60" s="73"/>
      <c r="J60" s="79"/>
    </row>
    <row r="61" spans="1:10" ht="19.5" customHeight="1">
      <c r="A61" s="78" t="s">
        <v>358</v>
      </c>
      <c r="B61" s="93">
        <f t="shared" si="5"/>
        <v>12298</v>
      </c>
      <c r="C61" s="91">
        <f t="shared" si="6"/>
        <v>7.3634986498057042</v>
      </c>
      <c r="D61" s="89">
        <v>11815</v>
      </c>
      <c r="E61" s="108">
        <f t="shared" si="4"/>
        <v>7.0742996054199372</v>
      </c>
      <c r="F61" s="90">
        <v>483</v>
      </c>
      <c r="G61" s="106">
        <f t="shared" si="7"/>
        <v>0.28919904438576638</v>
      </c>
      <c r="H61" s="73"/>
      <c r="J61" s="79"/>
    </row>
    <row r="62" spans="1:10" ht="19.5" customHeight="1">
      <c r="A62" s="103" t="s">
        <v>308</v>
      </c>
      <c r="B62" s="104">
        <v>141255</v>
      </c>
      <c r="C62" s="99">
        <v>100</v>
      </c>
      <c r="D62" s="105">
        <f>SUM(D64:D86)</f>
        <v>95091</v>
      </c>
      <c r="E62" s="109">
        <f>D62/B62*100</f>
        <v>67.318678984814696</v>
      </c>
      <c r="F62" s="105">
        <f>SUM(F64:F86)</f>
        <v>46164</v>
      </c>
      <c r="G62" s="107">
        <f>F62/B62*100</f>
        <v>32.681321015185304</v>
      </c>
      <c r="H62" s="73"/>
      <c r="J62" s="79"/>
    </row>
    <row r="63" spans="1:10" ht="19.5" customHeight="1">
      <c r="A63" s="77" t="s">
        <v>309</v>
      </c>
      <c r="B63" s="92"/>
      <c r="C63" s="91"/>
      <c r="D63" s="90"/>
      <c r="E63" s="108"/>
      <c r="F63" s="90"/>
      <c r="G63" s="106"/>
      <c r="H63" s="73"/>
      <c r="J63" s="79"/>
    </row>
    <row r="64" spans="1:10" ht="19.5" customHeight="1">
      <c r="A64" s="78" t="s">
        <v>310</v>
      </c>
      <c r="B64" s="94">
        <f>D64+F64</f>
        <v>2834</v>
      </c>
      <c r="C64" s="91">
        <f>(B64/$B$62)*100</f>
        <v>2.0063006619234716</v>
      </c>
      <c r="D64" s="89">
        <v>1416</v>
      </c>
      <c r="E64" s="108">
        <f>D64/$B$62*100</f>
        <v>1.0024423914197726</v>
      </c>
      <c r="F64" s="89">
        <v>1418</v>
      </c>
      <c r="G64" s="106">
        <f>F64/$B$62*100</f>
        <v>1.0038582705036989</v>
      </c>
      <c r="H64" s="73"/>
      <c r="J64" s="79"/>
    </row>
    <row r="65" spans="1:10" ht="19.5" customHeight="1">
      <c r="A65" s="78" t="s">
        <v>311</v>
      </c>
      <c r="B65" s="94">
        <f t="shared" ref="B65:B86" si="8">D65+F65</f>
        <v>8011</v>
      </c>
      <c r="C65" s="91">
        <f t="shared" ref="C65:C86" si="9">(B65/$B$62)*100</f>
        <v>5.671303670666525</v>
      </c>
      <c r="D65" s="89">
        <v>5967</v>
      </c>
      <c r="E65" s="108">
        <f>D65/$B$62*100</f>
        <v>4.2242752468939155</v>
      </c>
      <c r="F65" s="89">
        <v>2044</v>
      </c>
      <c r="G65" s="106">
        <f t="shared" ref="G65:G86" si="10">F65/$B$62*100</f>
        <v>1.4470284237726097</v>
      </c>
      <c r="H65" s="73"/>
      <c r="J65" s="79"/>
    </row>
    <row r="66" spans="1:10" ht="19.5" customHeight="1">
      <c r="A66" s="78" t="s">
        <v>312</v>
      </c>
      <c r="B66" s="94">
        <f t="shared" si="8"/>
        <v>2507</v>
      </c>
      <c r="C66" s="91">
        <f t="shared" si="9"/>
        <v>1.7748044317015328</v>
      </c>
      <c r="D66" s="89">
        <v>1454</v>
      </c>
      <c r="E66" s="108">
        <f>D66/$B$62*100</f>
        <v>1.0293440940143712</v>
      </c>
      <c r="F66" s="89">
        <v>1053</v>
      </c>
      <c r="G66" s="106">
        <f t="shared" si="10"/>
        <v>0.74546033768716158</v>
      </c>
      <c r="H66" s="73"/>
      <c r="J66" s="79"/>
    </row>
    <row r="67" spans="1:10" ht="19.5" customHeight="1">
      <c r="A67" s="78" t="s">
        <v>313</v>
      </c>
      <c r="B67" s="94">
        <f t="shared" si="8"/>
        <v>682</v>
      </c>
      <c r="C67" s="91">
        <f t="shared" si="9"/>
        <v>0.4828147676188454</v>
      </c>
      <c r="D67" s="90">
        <v>459</v>
      </c>
      <c r="E67" s="108">
        <f>D67/$B$62*100</f>
        <v>0.32494424976107039</v>
      </c>
      <c r="F67" s="90">
        <v>223</v>
      </c>
      <c r="G67" s="106">
        <f t="shared" si="10"/>
        <v>0.15787051785777495</v>
      </c>
      <c r="H67" s="73"/>
      <c r="J67" s="79"/>
    </row>
    <row r="68" spans="1:10" ht="19.5" customHeight="1">
      <c r="A68" s="78" t="s">
        <v>314</v>
      </c>
      <c r="B68" s="94">
        <f t="shared" si="8"/>
        <v>437</v>
      </c>
      <c r="C68" s="91">
        <f t="shared" si="9"/>
        <v>0.30936957983788183</v>
      </c>
      <c r="D68" s="90">
        <v>221</v>
      </c>
      <c r="E68" s="108">
        <f>D68/$B$62*100</f>
        <v>0.15645463877384871</v>
      </c>
      <c r="F68" s="90">
        <v>216</v>
      </c>
      <c r="G68" s="106">
        <f t="shared" si="10"/>
        <v>0.15291494106403314</v>
      </c>
      <c r="H68" s="73"/>
      <c r="J68" s="79"/>
    </row>
    <row r="69" spans="1:10" ht="19.5" customHeight="1">
      <c r="A69" s="77" t="s">
        <v>341</v>
      </c>
      <c r="B69" s="94"/>
      <c r="C69" s="91"/>
      <c r="D69" s="90"/>
      <c r="E69" s="108"/>
      <c r="F69" s="90"/>
      <c r="G69" s="106"/>
      <c r="H69" s="73"/>
      <c r="J69" s="79"/>
    </row>
    <row r="70" spans="1:10" ht="19.5" customHeight="1">
      <c r="A70" s="78" t="s">
        <v>316</v>
      </c>
      <c r="B70" s="94">
        <f t="shared" si="8"/>
        <v>5865</v>
      </c>
      <c r="C70" s="91">
        <f t="shared" si="9"/>
        <v>4.152065413613677</v>
      </c>
      <c r="D70" s="89">
        <v>3151</v>
      </c>
      <c r="E70" s="108">
        <f>D70/$B$62*100</f>
        <v>2.2307174967257799</v>
      </c>
      <c r="F70" s="89">
        <v>2714</v>
      </c>
      <c r="G70" s="106">
        <f t="shared" si="10"/>
        <v>1.921347916887898</v>
      </c>
      <c r="H70" s="73"/>
      <c r="J70" s="79"/>
    </row>
    <row r="71" spans="1:10" ht="19.5" customHeight="1">
      <c r="A71" s="78" t="s">
        <v>317</v>
      </c>
      <c r="B71" s="94">
        <f t="shared" si="8"/>
        <v>7493</v>
      </c>
      <c r="C71" s="91">
        <f t="shared" si="9"/>
        <v>5.3045909879296307</v>
      </c>
      <c r="D71" s="89">
        <v>4783</v>
      </c>
      <c r="E71" s="108">
        <f>D71/$B$62*100</f>
        <v>3.3860748292095857</v>
      </c>
      <c r="F71" s="89">
        <v>2710</v>
      </c>
      <c r="G71" s="106">
        <f t="shared" si="10"/>
        <v>1.9185161587200454</v>
      </c>
      <c r="H71" s="73"/>
      <c r="J71" s="79"/>
    </row>
    <row r="72" spans="1:10" ht="19.5" customHeight="1">
      <c r="A72" s="78" t="s">
        <v>318</v>
      </c>
      <c r="B72" s="94">
        <f t="shared" si="8"/>
        <v>5660</v>
      </c>
      <c r="C72" s="91">
        <f t="shared" si="9"/>
        <v>4.0069378075112381</v>
      </c>
      <c r="D72" s="89">
        <v>3190</v>
      </c>
      <c r="E72" s="108">
        <f>D72/$B$62*100</f>
        <v>2.2583271388623412</v>
      </c>
      <c r="F72" s="89">
        <v>2470</v>
      </c>
      <c r="G72" s="106">
        <f t="shared" si="10"/>
        <v>1.7486106686488974</v>
      </c>
      <c r="H72" s="73"/>
      <c r="J72" s="79"/>
    </row>
    <row r="73" spans="1:10" ht="19.5" customHeight="1">
      <c r="A73" s="78" t="s">
        <v>320</v>
      </c>
      <c r="B73" s="94">
        <f t="shared" si="8"/>
        <v>18186</v>
      </c>
      <c r="C73" s="91">
        <f t="shared" si="9"/>
        <v>12.874588510141233</v>
      </c>
      <c r="D73" s="89">
        <v>10548</v>
      </c>
      <c r="E73" s="108">
        <f>D73/$B$62*100</f>
        <v>7.4673462886269508</v>
      </c>
      <c r="F73" s="89">
        <v>7638</v>
      </c>
      <c r="G73" s="106">
        <f t="shared" si="10"/>
        <v>5.4072422215142826</v>
      </c>
      <c r="H73" s="73"/>
      <c r="J73" s="79"/>
    </row>
    <row r="74" spans="1:10" ht="19.5" customHeight="1">
      <c r="A74" s="78" t="s">
        <v>321</v>
      </c>
      <c r="B74" s="94">
        <f t="shared" si="8"/>
        <v>14700</v>
      </c>
      <c r="C74" s="91">
        <f t="shared" si="9"/>
        <v>10.40671126685781</v>
      </c>
      <c r="D74" s="89">
        <v>8293</v>
      </c>
      <c r="E74" s="108">
        <f>D74/$B$62*100</f>
        <v>5.8709426215001237</v>
      </c>
      <c r="F74" s="89">
        <v>6407</v>
      </c>
      <c r="G74" s="106">
        <f t="shared" si="10"/>
        <v>4.5357686453576864</v>
      </c>
      <c r="H74" s="73"/>
      <c r="J74" s="79"/>
    </row>
    <row r="75" spans="1:10" ht="19.5" customHeight="1">
      <c r="A75" s="77" t="s">
        <v>322</v>
      </c>
      <c r="B75" s="94"/>
      <c r="C75" s="91"/>
      <c r="D75" s="90"/>
      <c r="E75" s="108"/>
      <c r="F75" s="90"/>
      <c r="G75" s="106"/>
      <c r="H75" s="73"/>
      <c r="J75" s="79"/>
    </row>
    <row r="76" spans="1:10" ht="19.5" customHeight="1">
      <c r="A76" s="78" t="s">
        <v>325</v>
      </c>
      <c r="B76" s="94">
        <f t="shared" si="8"/>
        <v>4254</v>
      </c>
      <c r="C76" s="91">
        <f t="shared" si="9"/>
        <v>3.011574811511097</v>
      </c>
      <c r="D76" s="89">
        <v>2917</v>
      </c>
      <c r="E76" s="108">
        <f t="shared" ref="E76:E82" si="11">D76/$B$62*100</f>
        <v>2.0650596439064106</v>
      </c>
      <c r="F76" s="89">
        <v>1337</v>
      </c>
      <c r="G76" s="106">
        <f t="shared" si="10"/>
        <v>0.94651516760468657</v>
      </c>
      <c r="H76" s="73"/>
      <c r="J76" s="79"/>
    </row>
    <row r="77" spans="1:10" ht="19.5" customHeight="1">
      <c r="A77" s="78" t="s">
        <v>360</v>
      </c>
      <c r="B77" s="94">
        <f t="shared" si="8"/>
        <v>35618</v>
      </c>
      <c r="C77" s="91">
        <f t="shared" si="9"/>
        <v>25.215390605642281</v>
      </c>
      <c r="D77" s="89">
        <v>29293</v>
      </c>
      <c r="E77" s="108">
        <f t="shared" si="11"/>
        <v>20.737673002725568</v>
      </c>
      <c r="F77" s="89">
        <v>6325</v>
      </c>
      <c r="G77" s="106">
        <f t="shared" si="10"/>
        <v>4.4777176029167105</v>
      </c>
      <c r="H77" s="73"/>
      <c r="J77" s="79"/>
    </row>
    <row r="78" spans="1:10" ht="19.5" customHeight="1">
      <c r="A78" s="78" t="s">
        <v>326</v>
      </c>
      <c r="B78" s="94">
        <f t="shared" si="8"/>
        <v>718</v>
      </c>
      <c r="C78" s="91">
        <f t="shared" si="9"/>
        <v>0.50830059112951753</v>
      </c>
      <c r="D78" s="90">
        <v>488</v>
      </c>
      <c r="E78" s="108">
        <f t="shared" si="11"/>
        <v>0.34547449647800077</v>
      </c>
      <c r="F78" s="90">
        <v>230</v>
      </c>
      <c r="G78" s="106">
        <f t="shared" si="10"/>
        <v>0.16282609465151676</v>
      </c>
      <c r="H78" s="73"/>
      <c r="J78" s="79"/>
    </row>
    <row r="79" spans="1:10" ht="19.5" customHeight="1">
      <c r="A79" s="78" t="s">
        <v>327</v>
      </c>
      <c r="B79" s="94">
        <f t="shared" si="8"/>
        <v>16876</v>
      </c>
      <c r="C79" s="91">
        <f t="shared" si="9"/>
        <v>11.947187710169551</v>
      </c>
      <c r="D79" s="89">
        <v>10340</v>
      </c>
      <c r="E79" s="108">
        <f t="shared" si="11"/>
        <v>7.320094863898623</v>
      </c>
      <c r="F79" s="89">
        <v>6536</v>
      </c>
      <c r="G79" s="106">
        <f t="shared" si="10"/>
        <v>4.6270928462709282</v>
      </c>
      <c r="H79" s="73"/>
      <c r="J79" s="79"/>
    </row>
    <row r="80" spans="1:10" ht="19.5" customHeight="1">
      <c r="A80" s="78" t="s">
        <v>338</v>
      </c>
      <c r="B80" s="94">
        <f t="shared" si="8"/>
        <v>1836</v>
      </c>
      <c r="C80" s="91">
        <f t="shared" si="9"/>
        <v>1.2997769990442816</v>
      </c>
      <c r="D80" s="89">
        <v>1099</v>
      </c>
      <c r="E80" s="108">
        <f t="shared" si="11"/>
        <v>0.77802555661746486</v>
      </c>
      <c r="F80" s="90">
        <v>737</v>
      </c>
      <c r="G80" s="106">
        <f t="shared" si="10"/>
        <v>0.52175144242681681</v>
      </c>
      <c r="H80" s="73"/>
      <c r="J80" s="79"/>
    </row>
    <row r="81" spans="1:10" ht="19.5" customHeight="1">
      <c r="A81" s="78" t="s">
        <v>339</v>
      </c>
      <c r="B81" s="94">
        <f t="shared" si="8"/>
        <v>2764</v>
      </c>
      <c r="C81" s="91">
        <f t="shared" si="9"/>
        <v>1.9567448939860534</v>
      </c>
      <c r="D81" s="89">
        <v>1842</v>
      </c>
      <c r="E81" s="108">
        <f t="shared" si="11"/>
        <v>1.3040246362960604</v>
      </c>
      <c r="F81" s="90">
        <v>922</v>
      </c>
      <c r="G81" s="106">
        <f t="shared" si="10"/>
        <v>0.6527202576899932</v>
      </c>
      <c r="H81" s="73"/>
      <c r="J81" s="79"/>
    </row>
    <row r="82" spans="1:10" ht="19.5" customHeight="1">
      <c r="A82" s="78" t="s">
        <v>328</v>
      </c>
      <c r="B82" s="94">
        <f t="shared" si="8"/>
        <v>4676</v>
      </c>
      <c r="C82" s="91">
        <f t="shared" si="9"/>
        <v>3.3103252982195319</v>
      </c>
      <c r="D82" s="89">
        <v>4369</v>
      </c>
      <c r="E82" s="108">
        <f t="shared" si="11"/>
        <v>3.0929878588368553</v>
      </c>
      <c r="F82" s="90">
        <v>307</v>
      </c>
      <c r="G82" s="106">
        <f t="shared" si="10"/>
        <v>0.21733743938267672</v>
      </c>
      <c r="H82" s="73"/>
      <c r="J82" s="79"/>
    </row>
    <row r="83" spans="1:10" ht="19.5" customHeight="1">
      <c r="A83" s="77" t="s">
        <v>329</v>
      </c>
      <c r="B83" s="94"/>
      <c r="C83" s="91"/>
      <c r="D83" s="90"/>
      <c r="E83" s="108"/>
      <c r="F83" s="90"/>
      <c r="G83" s="106"/>
      <c r="H83" s="73"/>
      <c r="J83" s="79"/>
    </row>
    <row r="84" spans="1:10" ht="19.5" customHeight="1">
      <c r="A84" s="78" t="s">
        <v>330</v>
      </c>
      <c r="B84" s="94">
        <f t="shared" si="8"/>
        <v>2631</v>
      </c>
      <c r="C84" s="91">
        <f t="shared" si="9"/>
        <v>1.8625889349049591</v>
      </c>
      <c r="D84" s="89">
        <v>1477</v>
      </c>
      <c r="E84" s="108">
        <f>D84/$B$62*100</f>
        <v>1.045626703479523</v>
      </c>
      <c r="F84" s="89">
        <v>1154</v>
      </c>
      <c r="G84" s="106">
        <f t="shared" si="10"/>
        <v>0.81696223142543634</v>
      </c>
      <c r="H84" s="73"/>
      <c r="J84" s="79"/>
    </row>
    <row r="85" spans="1:10" ht="19.5" customHeight="1">
      <c r="A85" s="78" t="s">
        <v>331</v>
      </c>
      <c r="B85" s="94">
        <f t="shared" si="8"/>
        <v>2961</v>
      </c>
      <c r="C85" s="91">
        <f t="shared" si="9"/>
        <v>2.0962089837527875</v>
      </c>
      <c r="D85" s="89">
        <v>2227</v>
      </c>
      <c r="E85" s="108">
        <f>D85/$B$62*100</f>
        <v>1.5765813599518601</v>
      </c>
      <c r="F85" s="90">
        <v>734</v>
      </c>
      <c r="G85" s="106">
        <f t="shared" si="10"/>
        <v>0.51962762380092742</v>
      </c>
      <c r="H85" s="73"/>
      <c r="J85" s="79"/>
    </row>
    <row r="86" spans="1:10" ht="19.5" customHeight="1">
      <c r="A86" s="78" t="s">
        <v>332</v>
      </c>
      <c r="B86" s="94">
        <f t="shared" si="8"/>
        <v>2546</v>
      </c>
      <c r="C86" s="91">
        <f t="shared" si="9"/>
        <v>1.802414073838094</v>
      </c>
      <c r="D86" s="89">
        <v>1557</v>
      </c>
      <c r="E86" s="108">
        <f>D86/$B$62*100</f>
        <v>1.1022618668365722</v>
      </c>
      <c r="F86" s="90">
        <v>989</v>
      </c>
      <c r="G86" s="106">
        <f t="shared" si="10"/>
        <v>0.70015220700152203</v>
      </c>
      <c r="H86" s="73"/>
      <c r="J86" s="79"/>
    </row>
    <row r="87" spans="1:10" ht="19.5" customHeight="1" thickBot="1">
      <c r="A87" s="85"/>
      <c r="B87" s="86"/>
      <c r="C87" s="87"/>
      <c r="D87" s="86"/>
      <c r="E87" s="87"/>
      <c r="F87" s="86"/>
      <c r="G87" s="88"/>
      <c r="H87" s="73"/>
      <c r="J87" s="79"/>
    </row>
    <row r="88" spans="1:10" ht="19.5" customHeight="1">
      <c r="A88" s="422" t="s">
        <v>6</v>
      </c>
      <c r="B88" s="422"/>
      <c r="C88" s="422"/>
      <c r="D88" s="422"/>
      <c r="E88" s="422"/>
      <c r="F88" s="422"/>
      <c r="G88" s="422"/>
    </row>
  </sheetData>
  <mergeCells count="7">
    <mergeCell ref="A88:G88"/>
    <mergeCell ref="A1:G1"/>
    <mergeCell ref="A2:F2"/>
    <mergeCell ref="A3:A4"/>
    <mergeCell ref="B3:C3"/>
    <mergeCell ref="D3:E3"/>
    <mergeCell ref="F3:G3"/>
  </mergeCells>
  <phoneticPr fontId="6" type="noConversion"/>
  <pageMargins left="0.39370078740157483" right="0" top="0.27559055118110237" bottom="0.11811023622047245" header="0.15748031496062992" footer="0.31496062992125984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8"/>
  <sheetViews>
    <sheetView topLeftCell="A19" zoomScale="79" zoomScaleNormal="79" workbookViewId="0">
      <selection activeCell="B43" sqref="B43"/>
    </sheetView>
  </sheetViews>
  <sheetFormatPr defaultRowHeight="19.5" customHeight="1"/>
  <cols>
    <col min="1" max="1" width="25.75" customWidth="1"/>
    <col min="2" max="2" width="13.375" style="33" customWidth="1"/>
    <col min="3" max="7" width="13.375" customWidth="1"/>
  </cols>
  <sheetData>
    <row r="1" spans="1:10" ht="31.5" customHeight="1">
      <c r="A1" s="410" t="s">
        <v>348</v>
      </c>
      <c r="B1" s="410"/>
      <c r="C1" s="410"/>
      <c r="D1" s="410"/>
      <c r="E1" s="410"/>
      <c r="F1" s="410"/>
      <c r="G1" s="410"/>
    </row>
    <row r="2" spans="1:10" ht="22.5" customHeight="1" thickBot="1">
      <c r="A2" s="417" t="s">
        <v>349</v>
      </c>
      <c r="B2" s="417"/>
      <c r="C2" s="417"/>
      <c r="D2" s="417"/>
      <c r="E2" s="417"/>
      <c r="F2" s="417"/>
      <c r="G2" s="36" t="s">
        <v>350</v>
      </c>
    </row>
    <row r="3" spans="1:10" ht="19.5" customHeight="1">
      <c r="A3" s="418" t="s">
        <v>351</v>
      </c>
      <c r="B3" s="420" t="s">
        <v>352</v>
      </c>
      <c r="C3" s="420"/>
      <c r="D3" s="420" t="s">
        <v>252</v>
      </c>
      <c r="E3" s="420"/>
      <c r="F3" s="420" t="s">
        <v>253</v>
      </c>
      <c r="G3" s="421"/>
    </row>
    <row r="4" spans="1:10" ht="19.5" customHeight="1" thickBot="1">
      <c r="A4" s="419"/>
      <c r="B4" s="67" t="s">
        <v>353</v>
      </c>
      <c r="C4" s="67" t="s">
        <v>254</v>
      </c>
      <c r="D4" s="67" t="s">
        <v>1</v>
      </c>
      <c r="E4" s="67" t="s">
        <v>254</v>
      </c>
      <c r="F4" s="67" t="s">
        <v>1</v>
      </c>
      <c r="G4" s="68" t="s">
        <v>254</v>
      </c>
    </row>
    <row r="5" spans="1:10" ht="19.5" customHeight="1" thickBot="1">
      <c r="A5" s="69" t="s">
        <v>354</v>
      </c>
      <c r="B5" s="70">
        <f>B6+B36+B62</f>
        <v>577064</v>
      </c>
      <c r="C5" s="71">
        <f>B5/B5*100</f>
        <v>100</v>
      </c>
      <c r="D5" s="70">
        <f>D6+D36+D62</f>
        <v>353140</v>
      </c>
      <c r="E5" s="71">
        <f>D5/B5*100</f>
        <v>61.195985194016615</v>
      </c>
      <c r="F5" s="70">
        <f>F6+F36+F62</f>
        <v>223924</v>
      </c>
      <c r="G5" s="72">
        <f>F5/B5*100</f>
        <v>38.804014805983392</v>
      </c>
      <c r="H5" s="73"/>
    </row>
    <row r="6" spans="1:10" ht="19.5" customHeight="1">
      <c r="A6" s="74" t="s">
        <v>255</v>
      </c>
      <c r="B6" s="75">
        <f>SUM(B8:B35)</f>
        <v>282041</v>
      </c>
      <c r="C6" s="75">
        <f>B6/B6*100</f>
        <v>100</v>
      </c>
      <c r="D6" s="75">
        <f>SUM(D8:D35)</f>
        <v>158693</v>
      </c>
      <c r="E6" s="26">
        <f>D6/B6*100</f>
        <v>56.265932967192711</v>
      </c>
      <c r="F6" s="75">
        <f>SUM(F8:F35)</f>
        <v>123348</v>
      </c>
      <c r="G6" s="76">
        <f>F6/B6*100</f>
        <v>43.734067032807289</v>
      </c>
      <c r="H6" s="73"/>
    </row>
    <row r="7" spans="1:10" ht="19.5" customHeight="1">
      <c r="A7" s="77" t="s">
        <v>256</v>
      </c>
      <c r="B7" s="37"/>
      <c r="C7" s="37"/>
      <c r="D7" s="25"/>
      <c r="E7" s="26"/>
      <c r="F7" s="34"/>
      <c r="G7" s="76"/>
      <c r="H7" s="73"/>
    </row>
    <row r="8" spans="1:10" ht="19.5" customHeight="1">
      <c r="A8" s="78" t="s">
        <v>257</v>
      </c>
      <c r="B8" s="25">
        <f>D8+F8</f>
        <v>2138</v>
      </c>
      <c r="C8" s="26">
        <f>B8/$B$6*100</f>
        <v>0.75804581603383903</v>
      </c>
      <c r="D8" s="25">
        <v>1308</v>
      </c>
      <c r="E8" s="26">
        <f>D8/B8*100</f>
        <v>61.178671655753035</v>
      </c>
      <c r="F8" s="25">
        <v>830</v>
      </c>
      <c r="G8" s="76">
        <f>F8/B8*100</f>
        <v>38.821328344246957</v>
      </c>
      <c r="H8" s="73"/>
      <c r="J8" s="79"/>
    </row>
    <row r="9" spans="1:10" ht="19.5" customHeight="1">
      <c r="A9" s="78" t="s">
        <v>258</v>
      </c>
      <c r="B9" s="25">
        <f>D9+F9</f>
        <v>5226</v>
      </c>
      <c r="C9" s="26">
        <f>B9/$B$6*100</f>
        <v>1.8529220928872043</v>
      </c>
      <c r="D9" s="25">
        <v>3616</v>
      </c>
      <c r="E9" s="26">
        <f>D9/B9*100</f>
        <v>69.19249904324532</v>
      </c>
      <c r="F9" s="34">
        <v>1610</v>
      </c>
      <c r="G9" s="76">
        <f>F9/B9*100</f>
        <v>30.807500956754687</v>
      </c>
      <c r="H9" s="73"/>
      <c r="I9" s="79"/>
      <c r="J9" s="79"/>
    </row>
    <row r="10" spans="1:10" ht="19.5" customHeight="1">
      <c r="A10" s="77" t="s">
        <v>259</v>
      </c>
      <c r="B10" s="37"/>
      <c r="C10" s="26"/>
      <c r="D10" s="25"/>
      <c r="E10" s="26"/>
      <c r="F10" s="25"/>
      <c r="G10" s="76"/>
      <c r="H10" s="73"/>
      <c r="J10" s="79"/>
    </row>
    <row r="11" spans="1:10" ht="19.5" customHeight="1">
      <c r="A11" s="78" t="s">
        <v>260</v>
      </c>
      <c r="B11" s="25">
        <f>D11+F11</f>
        <v>1569</v>
      </c>
      <c r="C11" s="26">
        <f>B11/$B$6*100</f>
        <v>0.5563020979219333</v>
      </c>
      <c r="D11" s="25">
        <v>715</v>
      </c>
      <c r="E11" s="26">
        <f>D11/B11*100</f>
        <v>45.5704270235819</v>
      </c>
      <c r="F11" s="34">
        <v>854</v>
      </c>
      <c r="G11" s="76">
        <f>F11/B11*100</f>
        <v>54.429572976418108</v>
      </c>
      <c r="H11" s="73"/>
      <c r="I11" s="79"/>
      <c r="J11" s="79"/>
    </row>
    <row r="12" spans="1:10" ht="19.5" customHeight="1">
      <c r="A12" s="78" t="s">
        <v>261</v>
      </c>
      <c r="B12" s="25">
        <f>D12+F12</f>
        <v>2504</v>
      </c>
      <c r="C12" s="26">
        <f>B12/$B$6*100</f>
        <v>0.88781418304430915</v>
      </c>
      <c r="D12" s="25">
        <v>1104</v>
      </c>
      <c r="E12" s="26">
        <f>D12/B12*100</f>
        <v>44.089456869009588</v>
      </c>
      <c r="F12" s="25">
        <v>1400</v>
      </c>
      <c r="G12" s="76">
        <f>F12/B12*100</f>
        <v>55.910543130990419</v>
      </c>
      <c r="H12" s="73"/>
      <c r="J12" s="79"/>
    </row>
    <row r="13" spans="1:10" ht="19.5" customHeight="1">
      <c r="A13" s="77" t="s">
        <v>355</v>
      </c>
      <c r="B13" s="37"/>
      <c r="C13" s="26"/>
      <c r="D13" s="25"/>
      <c r="E13" s="26"/>
      <c r="F13" s="34"/>
      <c r="G13" s="76"/>
      <c r="H13" s="73"/>
      <c r="J13" s="79"/>
    </row>
    <row r="14" spans="1:10" ht="19.5" customHeight="1">
      <c r="A14" s="78" t="s">
        <v>356</v>
      </c>
      <c r="B14" s="25">
        <f>D14+F14</f>
        <v>21636</v>
      </c>
      <c r="C14" s="26">
        <f>B14/$B$6*100</f>
        <v>7.671225105569758</v>
      </c>
      <c r="D14" s="25">
        <v>10249</v>
      </c>
      <c r="E14" s="26">
        <f>D14/B14*100</f>
        <v>47.370123867628031</v>
      </c>
      <c r="F14" s="25">
        <v>11387</v>
      </c>
      <c r="G14" s="76">
        <f>F14/B14*100</f>
        <v>52.629876132371976</v>
      </c>
      <c r="H14" s="73"/>
      <c r="J14" s="79"/>
    </row>
    <row r="15" spans="1:10" ht="19.5" customHeight="1">
      <c r="A15" s="78" t="s">
        <v>264</v>
      </c>
      <c r="B15" s="25">
        <f>D15+F15</f>
        <v>28808</v>
      </c>
      <c r="C15" s="26">
        <f>B15/$B$6*100</f>
        <v>10.214117805567275</v>
      </c>
      <c r="D15" s="25">
        <v>14247</v>
      </c>
      <c r="E15" s="26">
        <f>D15/B15*100</f>
        <v>49.455012496528745</v>
      </c>
      <c r="F15" s="34">
        <v>14561</v>
      </c>
      <c r="G15" s="76">
        <f>F15/B15*100</f>
        <v>50.544987503471262</v>
      </c>
      <c r="H15" s="73"/>
      <c r="J15" s="79"/>
    </row>
    <row r="16" spans="1:10" ht="19.5" customHeight="1">
      <c r="A16" s="78" t="s">
        <v>265</v>
      </c>
      <c r="B16" s="25">
        <f>D16+F16</f>
        <v>2075</v>
      </c>
      <c r="C16" s="26">
        <f>B16/$B$6*100</f>
        <v>0.73570863810580733</v>
      </c>
      <c r="D16" s="25">
        <v>982</v>
      </c>
      <c r="E16" s="26">
        <f>D16/B16*100</f>
        <v>47.325301204819276</v>
      </c>
      <c r="F16" s="25">
        <v>1093</v>
      </c>
      <c r="G16" s="76">
        <f>F16/B16*100</f>
        <v>52.674698795180717</v>
      </c>
      <c r="H16" s="73"/>
      <c r="J16" s="79"/>
    </row>
    <row r="17" spans="1:14" ht="19.5" customHeight="1">
      <c r="A17" s="77" t="s">
        <v>266</v>
      </c>
      <c r="B17" s="37"/>
      <c r="C17" s="26"/>
      <c r="D17" s="25"/>
      <c r="E17" s="26"/>
      <c r="F17" s="34"/>
      <c r="G17" s="76"/>
      <c r="H17" s="73"/>
      <c r="J17" s="79"/>
    </row>
    <row r="18" spans="1:14" ht="19.5" customHeight="1">
      <c r="A18" s="78" t="s">
        <v>363</v>
      </c>
      <c r="B18" s="25">
        <f t="shared" ref="B18:B25" si="0">D18+F18</f>
        <v>8838</v>
      </c>
      <c r="C18" s="26">
        <f t="shared" ref="C18:C25" si="1">B18/$B$6*100</f>
        <v>3.1335869607610243</v>
      </c>
      <c r="D18" s="25">
        <f>[1]統計大表!$J$14+[1]統計大表!$J$15</f>
        <v>5267</v>
      </c>
      <c r="E18" s="26">
        <f t="shared" ref="E18:E25" si="2">D18/B18*100</f>
        <v>59.594930979859697</v>
      </c>
      <c r="F18" s="25">
        <f>[1]統計大表!$L$14+[1]統計大表!$L$15</f>
        <v>3571</v>
      </c>
      <c r="G18" s="76">
        <f t="shared" ref="G18:G25" si="3">F18/B18*100</f>
        <v>40.405069020140303</v>
      </c>
      <c r="H18" s="73"/>
      <c r="I18" s="80"/>
      <c r="J18" s="79"/>
    </row>
    <row r="19" spans="1:14" ht="19.5" customHeight="1">
      <c r="A19" s="78" t="s">
        <v>267</v>
      </c>
      <c r="B19" s="25">
        <f t="shared" si="0"/>
        <v>23359</v>
      </c>
      <c r="C19" s="26">
        <f t="shared" si="1"/>
        <v>8.2821291939824349</v>
      </c>
      <c r="D19" s="25">
        <v>15909</v>
      </c>
      <c r="E19" s="26">
        <f t="shared" si="2"/>
        <v>68.106511408878802</v>
      </c>
      <c r="F19" s="34">
        <v>7450</v>
      </c>
      <c r="G19" s="76">
        <f t="shared" si="3"/>
        <v>31.893488591121194</v>
      </c>
      <c r="H19" s="73"/>
      <c r="J19" s="79"/>
    </row>
    <row r="20" spans="1:14" ht="19.5" customHeight="1">
      <c r="A20" s="78" t="s">
        <v>268</v>
      </c>
      <c r="B20" s="25">
        <f t="shared" si="0"/>
        <v>28534</v>
      </c>
      <c r="C20" s="26">
        <f t="shared" si="1"/>
        <v>10.116968809499328</v>
      </c>
      <c r="D20" s="25">
        <v>14611</v>
      </c>
      <c r="E20" s="26">
        <f t="shared" si="2"/>
        <v>51.205579308894656</v>
      </c>
      <c r="F20" s="25">
        <v>13923</v>
      </c>
      <c r="G20" s="76">
        <f t="shared" si="3"/>
        <v>48.794420691105351</v>
      </c>
      <c r="H20" s="73"/>
      <c r="J20" s="79"/>
    </row>
    <row r="21" spans="1:14" ht="19.5" customHeight="1">
      <c r="A21" s="78" t="s">
        <v>365</v>
      </c>
      <c r="B21" s="25">
        <f t="shared" si="0"/>
        <v>10117</v>
      </c>
      <c r="C21" s="26">
        <f t="shared" si="1"/>
        <v>3.5870671285380498</v>
      </c>
      <c r="D21" s="25">
        <v>5237</v>
      </c>
      <c r="E21" s="26">
        <f t="shared" si="2"/>
        <v>51.764357022832854</v>
      </c>
      <c r="F21" s="34">
        <v>4880</v>
      </c>
      <c r="G21" s="76">
        <f t="shared" si="3"/>
        <v>48.235642977167146</v>
      </c>
      <c r="H21" s="73"/>
      <c r="J21" s="79"/>
    </row>
    <row r="22" spans="1:14" ht="19.5" customHeight="1">
      <c r="A22" s="78" t="s">
        <v>270</v>
      </c>
      <c r="B22" s="25">
        <f t="shared" si="0"/>
        <v>3601</v>
      </c>
      <c r="C22" s="26">
        <f t="shared" si="1"/>
        <v>1.2767647256959094</v>
      </c>
      <c r="D22" s="25">
        <v>1977</v>
      </c>
      <c r="E22" s="26">
        <f t="shared" si="2"/>
        <v>54.901416273257432</v>
      </c>
      <c r="F22" s="25">
        <v>1624</v>
      </c>
      <c r="G22" s="76">
        <f t="shared" si="3"/>
        <v>45.098583726742568</v>
      </c>
      <c r="H22" s="73"/>
      <c r="J22" s="79"/>
    </row>
    <row r="23" spans="1:14" ht="19.5" customHeight="1">
      <c r="A23" s="78" t="s">
        <v>271</v>
      </c>
      <c r="B23" s="25">
        <f t="shared" si="0"/>
        <v>3464</v>
      </c>
      <c r="C23" s="26">
        <f t="shared" si="1"/>
        <v>1.2281902276619356</v>
      </c>
      <c r="D23" s="25">
        <v>2345</v>
      </c>
      <c r="E23" s="26">
        <f t="shared" si="2"/>
        <v>67.696304849884527</v>
      </c>
      <c r="F23" s="34">
        <v>1119</v>
      </c>
      <c r="G23" s="76">
        <f t="shared" si="3"/>
        <v>32.303695150115473</v>
      </c>
      <c r="H23" s="73"/>
      <c r="J23" s="79"/>
    </row>
    <row r="24" spans="1:14" ht="19.5" customHeight="1">
      <c r="A24" s="78" t="s">
        <v>272</v>
      </c>
      <c r="B24" s="25">
        <f t="shared" si="0"/>
        <v>9302</v>
      </c>
      <c r="C24" s="26">
        <f t="shared" si="1"/>
        <v>3.298102048992877</v>
      </c>
      <c r="D24" s="25">
        <v>5973</v>
      </c>
      <c r="E24" s="26">
        <f t="shared" si="2"/>
        <v>64.211997419909693</v>
      </c>
      <c r="F24" s="25">
        <v>3329</v>
      </c>
      <c r="G24" s="76">
        <f t="shared" si="3"/>
        <v>35.788002580090307</v>
      </c>
      <c r="H24" s="73"/>
      <c r="J24" s="79"/>
    </row>
    <row r="25" spans="1:14" ht="19.5" customHeight="1">
      <c r="A25" s="78" t="s">
        <v>273</v>
      </c>
      <c r="B25" s="25">
        <f t="shared" si="0"/>
        <v>40211</v>
      </c>
      <c r="C25" s="26">
        <f t="shared" si="1"/>
        <v>14.257147010541022</v>
      </c>
      <c r="D25" s="25">
        <v>23353</v>
      </c>
      <c r="E25" s="26">
        <f t="shared" si="2"/>
        <v>58.076148317624529</v>
      </c>
      <c r="F25" s="34">
        <v>16858</v>
      </c>
      <c r="G25" s="76">
        <f t="shared" si="3"/>
        <v>41.923851682375471</v>
      </c>
      <c r="H25" s="73"/>
      <c r="J25" s="79"/>
    </row>
    <row r="26" spans="1:14" ht="19.5" customHeight="1">
      <c r="A26" s="77" t="s">
        <v>3</v>
      </c>
      <c r="B26" s="37"/>
      <c r="C26" s="26"/>
      <c r="D26" s="25"/>
      <c r="E26" s="26"/>
      <c r="F26" s="25"/>
      <c r="G26" s="76"/>
      <c r="H26" s="73"/>
      <c r="J26" s="79"/>
    </row>
    <row r="27" spans="1:14" ht="19.5" customHeight="1">
      <c r="A27" s="78" t="s">
        <v>274</v>
      </c>
      <c r="B27" s="25">
        <f>D27+F27</f>
        <v>64257</v>
      </c>
      <c r="C27" s="26">
        <f>B27/$B$6*100</f>
        <v>22.782857811452946</v>
      </c>
      <c r="D27" s="25">
        <v>39497</v>
      </c>
      <c r="E27" s="26">
        <f>D27/B27*100</f>
        <v>61.467233141914498</v>
      </c>
      <c r="F27" s="34">
        <v>24760</v>
      </c>
      <c r="G27" s="76">
        <f>F27/B27*100</f>
        <v>38.532766858085502</v>
      </c>
      <c r="H27" s="73"/>
      <c r="J27" s="79"/>
    </row>
    <row r="28" spans="1:14" ht="19.5" customHeight="1">
      <c r="A28" s="77" t="s">
        <v>4</v>
      </c>
      <c r="B28" s="37"/>
      <c r="C28" s="26"/>
      <c r="D28" s="25"/>
      <c r="E28" s="26"/>
      <c r="F28" s="25"/>
      <c r="G28" s="76"/>
      <c r="H28" s="73"/>
      <c r="J28" s="79"/>
    </row>
    <row r="29" spans="1:14" ht="19.5" customHeight="1">
      <c r="A29" s="78" t="s">
        <v>275</v>
      </c>
      <c r="B29" s="25">
        <f>D29+F29</f>
        <v>1991</v>
      </c>
      <c r="C29" s="26">
        <f>B29/$B$6*100</f>
        <v>0.70592573420176497</v>
      </c>
      <c r="D29" s="25">
        <v>1475</v>
      </c>
      <c r="E29" s="26">
        <f>D29/B29*100</f>
        <v>74.08337518834756</v>
      </c>
      <c r="F29" s="34">
        <v>516</v>
      </c>
      <c r="G29" s="76">
        <f>F29/B29*100</f>
        <v>25.916624811652433</v>
      </c>
      <c r="H29" s="73"/>
      <c r="J29" s="79"/>
    </row>
    <row r="30" spans="1:14" ht="19.5" customHeight="1">
      <c r="A30" s="78" t="s">
        <v>276</v>
      </c>
      <c r="B30" s="25">
        <f>D30+F30</f>
        <v>650</v>
      </c>
      <c r="C30" s="26">
        <f>B30/$B$6*100</f>
        <v>0.23046294687651794</v>
      </c>
      <c r="D30" s="25">
        <v>452</v>
      </c>
      <c r="E30" s="26">
        <f>D30/B30*100</f>
        <v>69.538461538461533</v>
      </c>
      <c r="F30" s="25">
        <v>198</v>
      </c>
      <c r="G30" s="76">
        <f>F30/B30*100</f>
        <v>30.461538461538463</v>
      </c>
      <c r="H30" s="73"/>
      <c r="J30" s="79"/>
    </row>
    <row r="31" spans="1:14" ht="19.5" customHeight="1">
      <c r="A31" s="78" t="s">
        <v>277</v>
      </c>
      <c r="B31" s="25">
        <f>D31+F31</f>
        <v>511</v>
      </c>
      <c r="C31" s="26">
        <f>B31/$B$6*100</f>
        <v>0.18117933208292411</v>
      </c>
      <c r="D31" s="25">
        <v>425</v>
      </c>
      <c r="E31" s="26">
        <f>D31/B31*100</f>
        <v>83.170254403131111</v>
      </c>
      <c r="F31" s="34">
        <v>86</v>
      </c>
      <c r="G31" s="76">
        <f>F31/B31*100</f>
        <v>16.829745596868882</v>
      </c>
      <c r="H31" s="73"/>
      <c r="I31" s="25"/>
      <c r="J31" s="26"/>
      <c r="K31" s="34"/>
      <c r="L31" s="26"/>
      <c r="M31" s="34"/>
      <c r="N31" s="26"/>
    </row>
    <row r="32" spans="1:14" ht="19.5" customHeight="1">
      <c r="A32" s="77" t="s">
        <v>5</v>
      </c>
      <c r="B32" s="37"/>
      <c r="C32" s="26"/>
      <c r="D32" s="25"/>
      <c r="E32" s="26"/>
      <c r="F32" s="25"/>
      <c r="G32" s="76"/>
      <c r="H32" s="73"/>
      <c r="J32" s="79"/>
    </row>
    <row r="33" spans="1:14" ht="19.5" customHeight="1">
      <c r="A33" s="78" t="s">
        <v>278</v>
      </c>
      <c r="B33" s="25">
        <f>D33+F33</f>
        <v>759</v>
      </c>
      <c r="C33" s="26">
        <f>B33/$B$6*100</f>
        <v>0.26910981027581093</v>
      </c>
      <c r="D33" s="25">
        <v>505</v>
      </c>
      <c r="E33" s="26">
        <f>D33/B33*100</f>
        <v>66.534914361001313</v>
      </c>
      <c r="F33" s="34">
        <v>254</v>
      </c>
      <c r="G33" s="76">
        <f>F33/B33*100</f>
        <v>33.46508563899868</v>
      </c>
      <c r="H33" s="73"/>
      <c r="J33" s="79"/>
    </row>
    <row r="34" spans="1:14" ht="19.5" customHeight="1">
      <c r="A34" s="77" t="s">
        <v>279</v>
      </c>
      <c r="B34" s="37"/>
      <c r="C34" s="26"/>
      <c r="D34" s="25"/>
      <c r="E34" s="26"/>
      <c r="F34" s="25"/>
      <c r="G34" s="76"/>
      <c r="H34" s="73"/>
      <c r="I34" s="25"/>
      <c r="J34" s="26"/>
      <c r="K34" s="34"/>
      <c r="L34" s="26"/>
      <c r="M34" s="34"/>
      <c r="N34" s="26"/>
    </row>
    <row r="35" spans="1:14" ht="19.5" customHeight="1" thickBot="1">
      <c r="A35" s="81" t="s">
        <v>280</v>
      </c>
      <c r="B35" s="82">
        <f>D35+F35</f>
        <v>22491</v>
      </c>
      <c r="C35" s="83">
        <f>B35/$B$6*100</f>
        <v>7.9743725203073312</v>
      </c>
      <c r="D35" s="82">
        <v>9446</v>
      </c>
      <c r="E35" s="83">
        <f>D35/B35*100</f>
        <v>41.999021830954604</v>
      </c>
      <c r="F35" s="82">
        <v>13045</v>
      </c>
      <c r="G35" s="84">
        <f>F35/B35*100</f>
        <v>58.000978169045389</v>
      </c>
      <c r="H35" s="73"/>
      <c r="J35" s="79"/>
    </row>
    <row r="36" spans="1:14" ht="19.5" customHeight="1">
      <c r="A36" s="77" t="s">
        <v>281</v>
      </c>
      <c r="B36" s="25">
        <f>SUM(B38:B61)</f>
        <v>156811</v>
      </c>
      <c r="C36" s="26">
        <f>SUM(C38:C61)</f>
        <v>100.00000000000001</v>
      </c>
      <c r="D36" s="25">
        <f>SUM(D38:D61)</f>
        <v>99606</v>
      </c>
      <c r="E36" s="26">
        <f>D36/B36*100</f>
        <v>63.519778586961372</v>
      </c>
      <c r="F36" s="25">
        <f>SUM(F38:F61)</f>
        <v>57205</v>
      </c>
      <c r="G36" s="76">
        <f>F36/B36*100</f>
        <v>36.480221413038628</v>
      </c>
      <c r="H36" s="73"/>
      <c r="J36" s="79"/>
    </row>
    <row r="37" spans="1:14" ht="19.5" customHeight="1">
      <c r="A37" s="77" t="s">
        <v>282</v>
      </c>
      <c r="B37" s="37"/>
      <c r="C37" s="26"/>
      <c r="D37" s="37"/>
      <c r="E37" s="26"/>
      <c r="F37" s="37"/>
      <c r="G37" s="76"/>
      <c r="H37" s="73"/>
      <c r="J37" s="79"/>
    </row>
    <row r="38" spans="1:14" ht="19.5" customHeight="1">
      <c r="A38" s="78" t="s">
        <v>283</v>
      </c>
      <c r="B38" s="25">
        <f>D38+F38</f>
        <v>2623</v>
      </c>
      <c r="C38" s="26">
        <f>B38/$B$36*100</f>
        <v>1.6727142866253004</v>
      </c>
      <c r="D38" s="25">
        <v>1357</v>
      </c>
      <c r="E38" s="26">
        <f>D38/B38*100</f>
        <v>51.734654975219222</v>
      </c>
      <c r="F38" s="25">
        <v>1266</v>
      </c>
      <c r="G38" s="76">
        <f>F38/B38*100</f>
        <v>48.265345024780785</v>
      </c>
      <c r="H38" s="73"/>
      <c r="J38" s="79"/>
    </row>
    <row r="39" spans="1:14" ht="19.5" customHeight="1">
      <c r="A39" s="78" t="s">
        <v>284</v>
      </c>
      <c r="B39" s="25">
        <f>D39+F39</f>
        <v>3244</v>
      </c>
      <c r="C39" s="26">
        <f>B39/$B$36*100</f>
        <v>2.0687324231080728</v>
      </c>
      <c r="D39" s="25">
        <v>2381</v>
      </c>
      <c r="E39" s="26">
        <f>D39/B39*100</f>
        <v>73.397040690505548</v>
      </c>
      <c r="F39" s="34">
        <v>863</v>
      </c>
      <c r="G39" s="76">
        <f>F39/B39*100</f>
        <v>26.602959309494452</v>
      </c>
      <c r="H39" s="73"/>
      <c r="J39" s="79"/>
    </row>
    <row r="40" spans="1:14" ht="19.5" customHeight="1">
      <c r="A40" s="78" t="s">
        <v>285</v>
      </c>
      <c r="B40" s="25">
        <f>D40+F40</f>
        <v>2805</v>
      </c>
      <c r="C40" s="26">
        <f>B40/$B$36*100</f>
        <v>1.788777573001894</v>
      </c>
      <c r="D40" s="25">
        <v>1423</v>
      </c>
      <c r="E40" s="26">
        <f>D40/B40*100</f>
        <v>50.730837789661322</v>
      </c>
      <c r="F40" s="34">
        <v>1382</v>
      </c>
      <c r="G40" s="76">
        <f>F40/B40*100</f>
        <v>49.269162210338678</v>
      </c>
      <c r="H40" s="73"/>
      <c r="J40" s="79"/>
    </row>
    <row r="41" spans="1:14" ht="19.5" customHeight="1">
      <c r="A41" s="77" t="s">
        <v>286</v>
      </c>
      <c r="B41" s="37"/>
      <c r="C41" s="26"/>
      <c r="D41" s="25"/>
      <c r="E41" s="26"/>
      <c r="F41" s="25"/>
      <c r="G41" s="76"/>
      <c r="H41" s="73"/>
      <c r="J41" s="79"/>
    </row>
    <row r="42" spans="1:14" ht="19.5" customHeight="1">
      <c r="A42" s="78" t="s">
        <v>289</v>
      </c>
      <c r="B42" s="25">
        <f>D42+F42</f>
        <v>9538</v>
      </c>
      <c r="C42" s="26">
        <f>B42/$B$36*100</f>
        <v>6.082481458571146</v>
      </c>
      <c r="D42" s="25">
        <v>5693</v>
      </c>
      <c r="E42" s="26">
        <f>D42/B42*100</f>
        <v>59.687565527364228</v>
      </c>
      <c r="F42" s="25">
        <v>3845</v>
      </c>
      <c r="G42" s="76">
        <f>F42/B42*100</f>
        <v>40.312434472635772</v>
      </c>
      <c r="H42" s="73"/>
      <c r="J42" s="79"/>
    </row>
    <row r="43" spans="1:14" ht="19.5" customHeight="1">
      <c r="A43" s="78" t="s">
        <v>290</v>
      </c>
      <c r="B43" s="25">
        <f>D43+F43</f>
        <v>4935</v>
      </c>
      <c r="C43" s="26">
        <f>B43/$B$36*100</f>
        <v>3.1471006498268617</v>
      </c>
      <c r="D43" s="25">
        <v>3005</v>
      </c>
      <c r="E43" s="26">
        <f>D43/B43*100</f>
        <v>60.891590678824727</v>
      </c>
      <c r="F43" s="25">
        <v>1930</v>
      </c>
      <c r="G43" s="76">
        <f>F43/B43*100</f>
        <v>39.10840932117528</v>
      </c>
      <c r="H43" s="73"/>
      <c r="J43" s="79"/>
    </row>
    <row r="44" spans="1:14" ht="19.5" customHeight="1">
      <c r="A44" s="78" t="s">
        <v>357</v>
      </c>
      <c r="B44" s="25">
        <f>D44+F44</f>
        <v>41743</v>
      </c>
      <c r="C44" s="26">
        <f>B44/$B$36*100</f>
        <v>26.619943753945837</v>
      </c>
      <c r="D44" s="25">
        <v>23899</v>
      </c>
      <c r="E44" s="26">
        <f>D44/B44*100</f>
        <v>57.252713029729541</v>
      </c>
      <c r="F44" s="25">
        <v>17844</v>
      </c>
      <c r="G44" s="76">
        <f>F44/B44*100</f>
        <v>42.747286970270466</v>
      </c>
      <c r="H44" s="73"/>
      <c r="J44" s="79"/>
    </row>
    <row r="45" spans="1:14" ht="19.5" customHeight="1">
      <c r="A45" s="78" t="s">
        <v>291</v>
      </c>
      <c r="B45" s="25">
        <f>D45+F45</f>
        <v>7873</v>
      </c>
      <c r="C45" s="26">
        <f>B45/$B$36*100</f>
        <v>5.0206937013347277</v>
      </c>
      <c r="D45" s="25">
        <v>5024</v>
      </c>
      <c r="E45" s="26">
        <f>D45/B45*100</f>
        <v>63.813031881112657</v>
      </c>
      <c r="F45" s="25">
        <v>2849</v>
      </c>
      <c r="G45" s="76">
        <f>F45/B45*100</f>
        <v>36.186968118887336</v>
      </c>
      <c r="H45" s="73"/>
      <c r="J45" s="79"/>
    </row>
    <row r="46" spans="1:14" ht="19.5" customHeight="1">
      <c r="A46" s="77" t="s">
        <v>292</v>
      </c>
      <c r="B46" s="37"/>
      <c r="C46" s="26"/>
      <c r="D46" s="37"/>
      <c r="E46" s="26"/>
      <c r="F46" s="37"/>
      <c r="G46" s="76"/>
      <c r="H46" s="73"/>
      <c r="J46" s="79"/>
    </row>
    <row r="47" spans="1:14" ht="19.5" customHeight="1">
      <c r="A47" s="78" t="s">
        <v>293</v>
      </c>
      <c r="B47" s="25">
        <f t="shared" ref="B47:B52" si="4">D47+F47</f>
        <v>6965</v>
      </c>
      <c r="C47" s="26">
        <f t="shared" ref="C47:C52" si="5">B47/$B$36*100</f>
        <v>4.441652690181173</v>
      </c>
      <c r="D47" s="25">
        <v>4693</v>
      </c>
      <c r="E47" s="26">
        <f t="shared" ref="E47:E52" si="6">D47/B47*100</f>
        <v>67.379755922469485</v>
      </c>
      <c r="F47" s="25">
        <v>2272</v>
      </c>
      <c r="G47" s="76">
        <f t="shared" ref="G47:G52" si="7">F47/B47*100</f>
        <v>32.620244077530508</v>
      </c>
      <c r="H47" s="73"/>
      <c r="J47" s="79"/>
    </row>
    <row r="48" spans="1:14" ht="19.5" customHeight="1">
      <c r="A48" s="78" t="s">
        <v>294</v>
      </c>
      <c r="B48" s="25">
        <f t="shared" si="4"/>
        <v>18342</v>
      </c>
      <c r="C48" s="26">
        <f t="shared" si="5"/>
        <v>11.69688350944768</v>
      </c>
      <c r="D48" s="25">
        <v>12933</v>
      </c>
      <c r="E48" s="26">
        <f t="shared" si="6"/>
        <v>70.510304219823354</v>
      </c>
      <c r="F48" s="25">
        <v>5409</v>
      </c>
      <c r="G48" s="76">
        <f t="shared" si="7"/>
        <v>29.489695780176646</v>
      </c>
      <c r="H48" s="73"/>
      <c r="J48" s="79"/>
    </row>
    <row r="49" spans="1:10" ht="19.5" customHeight="1">
      <c r="A49" s="78" t="s">
        <v>295</v>
      </c>
      <c r="B49" s="25">
        <f t="shared" si="4"/>
        <v>1641</v>
      </c>
      <c r="C49" s="26">
        <f t="shared" si="5"/>
        <v>1.0464827084834609</v>
      </c>
      <c r="D49" s="25">
        <v>909</v>
      </c>
      <c r="E49" s="26">
        <f t="shared" si="6"/>
        <v>55.393053016453386</v>
      </c>
      <c r="F49" s="25">
        <v>732</v>
      </c>
      <c r="G49" s="76">
        <f t="shared" si="7"/>
        <v>44.606946983546621</v>
      </c>
      <c r="H49" s="73"/>
      <c r="J49" s="79"/>
    </row>
    <row r="50" spans="1:10" ht="19.5" customHeight="1">
      <c r="A50" s="78" t="s">
        <v>296</v>
      </c>
      <c r="B50" s="25">
        <f t="shared" si="4"/>
        <v>7234</v>
      </c>
      <c r="C50" s="26">
        <f t="shared" si="5"/>
        <v>4.6131967782872376</v>
      </c>
      <c r="D50" s="25">
        <v>3478</v>
      </c>
      <c r="E50" s="26">
        <f t="shared" si="6"/>
        <v>48.078518108930055</v>
      </c>
      <c r="F50" s="25">
        <v>3756</v>
      </c>
      <c r="G50" s="76">
        <f t="shared" si="7"/>
        <v>51.921481891069945</v>
      </c>
      <c r="H50" s="73"/>
      <c r="J50" s="79"/>
    </row>
    <row r="51" spans="1:10" ht="19.5" customHeight="1">
      <c r="A51" s="78" t="s">
        <v>297</v>
      </c>
      <c r="B51" s="25">
        <f t="shared" si="4"/>
        <v>1041</v>
      </c>
      <c r="C51" s="26">
        <f t="shared" si="5"/>
        <v>0.66385648965952648</v>
      </c>
      <c r="D51" s="25">
        <v>712</v>
      </c>
      <c r="E51" s="26">
        <f t="shared" si="6"/>
        <v>68.39577329490875</v>
      </c>
      <c r="F51" s="25">
        <v>329</v>
      </c>
      <c r="G51" s="76">
        <f t="shared" si="7"/>
        <v>31.604226705091261</v>
      </c>
      <c r="H51" s="73"/>
      <c r="J51" s="79"/>
    </row>
    <row r="52" spans="1:10" ht="19.5" customHeight="1">
      <c r="A52" s="78" t="s">
        <v>298</v>
      </c>
      <c r="B52" s="25">
        <f t="shared" si="4"/>
        <v>4334</v>
      </c>
      <c r="C52" s="26">
        <f t="shared" si="5"/>
        <v>2.7638367206382206</v>
      </c>
      <c r="D52" s="25">
        <v>2805</v>
      </c>
      <c r="E52" s="26">
        <f t="shared" si="6"/>
        <v>64.720812182741113</v>
      </c>
      <c r="F52" s="25">
        <v>1529</v>
      </c>
      <c r="G52" s="76">
        <f t="shared" si="7"/>
        <v>35.279187817258887</v>
      </c>
      <c r="H52" s="73"/>
      <c r="J52" s="79"/>
    </row>
    <row r="53" spans="1:10" ht="19.5" customHeight="1">
      <c r="A53" s="77" t="s">
        <v>299</v>
      </c>
      <c r="B53" s="37"/>
      <c r="C53" s="26"/>
      <c r="D53" s="25"/>
      <c r="E53" s="26"/>
      <c r="F53" s="25"/>
      <c r="G53" s="76"/>
      <c r="H53" s="73"/>
      <c r="J53" s="79"/>
    </row>
    <row r="54" spans="1:10" ht="19.5" customHeight="1">
      <c r="A54" s="78" t="s">
        <v>300</v>
      </c>
      <c r="B54" s="25">
        <f>D54+F54</f>
        <v>17485</v>
      </c>
      <c r="C54" s="26">
        <f>B54/$B$36*100</f>
        <v>11.15036572689416</v>
      </c>
      <c r="D54" s="25">
        <v>10072</v>
      </c>
      <c r="E54" s="26">
        <f>D54/B54*100</f>
        <v>57.603660280240213</v>
      </c>
      <c r="F54" s="25">
        <v>7413</v>
      </c>
      <c r="G54" s="76">
        <f>F54/B54*100</f>
        <v>42.396339719759794</v>
      </c>
      <c r="H54" s="73"/>
      <c r="J54" s="79"/>
    </row>
    <row r="55" spans="1:10" ht="19.5" customHeight="1">
      <c r="A55" s="78" t="s">
        <v>301</v>
      </c>
      <c r="B55" s="25">
        <f>D55+F55</f>
        <v>1029</v>
      </c>
      <c r="C55" s="26">
        <f>B55/$B$36*100</f>
        <v>0.65620396528304781</v>
      </c>
      <c r="D55" s="25">
        <v>627</v>
      </c>
      <c r="E55" s="26">
        <f>D55/B55*100</f>
        <v>60.932944606413997</v>
      </c>
      <c r="F55" s="25">
        <v>402</v>
      </c>
      <c r="G55" s="76">
        <f>F55/B55*100</f>
        <v>39.067055393586003</v>
      </c>
      <c r="H55" s="73"/>
      <c r="J55" s="79"/>
    </row>
    <row r="56" spans="1:10" ht="19.5" customHeight="1">
      <c r="A56" s="77" t="s">
        <v>302</v>
      </c>
      <c r="B56" s="37"/>
      <c r="C56" s="26"/>
      <c r="D56" s="25"/>
      <c r="E56" s="26"/>
      <c r="F56" s="25"/>
      <c r="G56" s="76"/>
      <c r="H56" s="73"/>
      <c r="J56" s="79"/>
    </row>
    <row r="57" spans="1:10" ht="19.5" customHeight="1">
      <c r="A57" s="78" t="s">
        <v>303</v>
      </c>
      <c r="B57" s="25">
        <f>D57+F57</f>
        <v>3998</v>
      </c>
      <c r="C57" s="26">
        <f>B57/$B$36*100</f>
        <v>2.5495660380968173</v>
      </c>
      <c r="D57" s="25">
        <v>2303</v>
      </c>
      <c r="E57" s="26">
        <f t="shared" ref="E57:E62" si="8">D57/B57*100</f>
        <v>57.603801900950479</v>
      </c>
      <c r="F57" s="25">
        <v>1695</v>
      </c>
      <c r="G57" s="76">
        <f t="shared" ref="G57:G62" si="9">F57/B57*100</f>
        <v>42.396198099049528</v>
      </c>
      <c r="H57" s="73"/>
      <c r="J57" s="79"/>
    </row>
    <row r="58" spans="1:10" ht="19.5" customHeight="1">
      <c r="A58" s="78" t="s">
        <v>304</v>
      </c>
      <c r="B58" s="25">
        <f>D58+F58</f>
        <v>8669</v>
      </c>
      <c r="C58" s="26">
        <f>B58/$B$36*100</f>
        <v>5.5283111516411481</v>
      </c>
      <c r="D58" s="25">
        <v>6357</v>
      </c>
      <c r="E58" s="26">
        <f t="shared" si="8"/>
        <v>73.330257238435806</v>
      </c>
      <c r="F58" s="25">
        <v>2312</v>
      </c>
      <c r="G58" s="76">
        <f t="shared" si="9"/>
        <v>26.669742761564198</v>
      </c>
      <c r="H58" s="73"/>
      <c r="J58" s="79"/>
    </row>
    <row r="59" spans="1:10" ht="19.5" customHeight="1">
      <c r="A59" s="78" t="s">
        <v>305</v>
      </c>
      <c r="B59" s="25">
        <f>D59+F59</f>
        <v>1108</v>
      </c>
      <c r="C59" s="26">
        <f>B59/$B$36*100</f>
        <v>0.70658308409486581</v>
      </c>
      <c r="D59" s="25">
        <v>520</v>
      </c>
      <c r="E59" s="26">
        <f t="shared" si="8"/>
        <v>46.931407942238266</v>
      </c>
      <c r="F59" s="25">
        <v>588</v>
      </c>
      <c r="G59" s="76">
        <f t="shared" si="9"/>
        <v>53.068592057761734</v>
      </c>
      <c r="H59" s="73"/>
      <c r="J59" s="79"/>
    </row>
    <row r="60" spans="1:10" ht="19.5" customHeight="1">
      <c r="A60" s="78" t="s">
        <v>306</v>
      </c>
      <c r="B60" s="25">
        <f>D60+F60</f>
        <v>561</v>
      </c>
      <c r="C60" s="26">
        <f>B60/$B$36*100</f>
        <v>0.3577555146003788</v>
      </c>
      <c r="D60" s="25">
        <v>255</v>
      </c>
      <c r="E60" s="26">
        <f t="shared" si="8"/>
        <v>45.454545454545453</v>
      </c>
      <c r="F60" s="25">
        <v>306</v>
      </c>
      <c r="G60" s="76">
        <f t="shared" si="9"/>
        <v>54.54545454545454</v>
      </c>
      <c r="H60" s="73"/>
      <c r="J60" s="79"/>
    </row>
    <row r="61" spans="1:10" ht="19.5" customHeight="1" thickBot="1">
      <c r="A61" s="81" t="s">
        <v>358</v>
      </c>
      <c r="B61" s="82">
        <f>D61+F61</f>
        <v>11643</v>
      </c>
      <c r="C61" s="83">
        <f>B61/$B$36*100</f>
        <v>7.4248617762784503</v>
      </c>
      <c r="D61" s="82">
        <v>11160</v>
      </c>
      <c r="E61" s="83">
        <f t="shared" si="8"/>
        <v>95.851584643133208</v>
      </c>
      <c r="F61" s="82">
        <v>483</v>
      </c>
      <c r="G61" s="84">
        <f t="shared" si="9"/>
        <v>4.1484153568667876</v>
      </c>
      <c r="H61" s="73"/>
      <c r="J61" s="79"/>
    </row>
    <row r="62" spans="1:10" ht="19.5" customHeight="1">
      <c r="A62" s="77" t="s">
        <v>308</v>
      </c>
      <c r="B62" s="25">
        <f>SUM(B64:B86)</f>
        <v>138212</v>
      </c>
      <c r="C62" s="26">
        <f>B62/$B$62*100</f>
        <v>100</v>
      </c>
      <c r="D62" s="25">
        <f>SUM(D64:D86)</f>
        <v>94841</v>
      </c>
      <c r="E62" s="26">
        <f t="shared" si="8"/>
        <v>68.619946169652408</v>
      </c>
      <c r="F62" s="25">
        <f>SUM(F64:F86)</f>
        <v>43371</v>
      </c>
      <c r="G62" s="76">
        <f t="shared" si="9"/>
        <v>31.380053830347581</v>
      </c>
      <c r="H62" s="73"/>
      <c r="J62" s="79"/>
    </row>
    <row r="63" spans="1:10" ht="19.5" customHeight="1">
      <c r="A63" s="77" t="s">
        <v>309</v>
      </c>
      <c r="B63" s="37"/>
      <c r="C63" s="26"/>
      <c r="D63" s="37"/>
      <c r="E63" s="26"/>
      <c r="F63" s="37"/>
      <c r="G63" s="76"/>
      <c r="H63" s="73"/>
      <c r="J63" s="79"/>
    </row>
    <row r="64" spans="1:10" ht="19.5" customHeight="1">
      <c r="A64" s="78" t="s">
        <v>310</v>
      </c>
      <c r="B64" s="25">
        <f>D64+F64</f>
        <v>2855</v>
      </c>
      <c r="C64" s="26">
        <f>B64/$B$62*100</f>
        <v>2.0656672358405928</v>
      </c>
      <c r="D64" s="25">
        <v>1431</v>
      </c>
      <c r="E64" s="26">
        <f>D64/B64*100</f>
        <v>50.122591943957971</v>
      </c>
      <c r="F64" s="34">
        <v>1424</v>
      </c>
      <c r="G64" s="76">
        <f>F64/B64*100</f>
        <v>49.877408056042036</v>
      </c>
      <c r="H64" s="73"/>
      <c r="J64" s="79"/>
    </row>
    <row r="65" spans="1:10" ht="19.5" customHeight="1">
      <c r="A65" s="78" t="s">
        <v>311</v>
      </c>
      <c r="B65" s="25">
        <f>D65+F65</f>
        <v>8069</v>
      </c>
      <c r="C65" s="26">
        <f>B65/$B$62*100</f>
        <v>5.8381327236419418</v>
      </c>
      <c r="D65" s="25">
        <v>6006</v>
      </c>
      <c r="E65" s="26">
        <f>D65/B65*100</f>
        <v>74.433015243524608</v>
      </c>
      <c r="F65" s="25">
        <v>2063</v>
      </c>
      <c r="G65" s="76">
        <f>F65/B65*100</f>
        <v>25.566984756475396</v>
      </c>
      <c r="H65" s="73"/>
      <c r="J65" s="79"/>
    </row>
    <row r="66" spans="1:10" ht="19.5" customHeight="1">
      <c r="A66" s="78" t="s">
        <v>312</v>
      </c>
      <c r="B66" s="25">
        <f>D66+F66</f>
        <v>2531</v>
      </c>
      <c r="C66" s="26">
        <f>B66/$B$62*100</f>
        <v>1.8312447544352155</v>
      </c>
      <c r="D66" s="25">
        <v>1458</v>
      </c>
      <c r="E66" s="26">
        <f>D66/B66*100</f>
        <v>57.605689450809962</v>
      </c>
      <c r="F66" s="25">
        <v>1073</v>
      </c>
      <c r="G66" s="76">
        <f>F66/B66*100</f>
        <v>42.394310549190045</v>
      </c>
      <c r="H66" s="73"/>
      <c r="J66" s="79"/>
    </row>
    <row r="67" spans="1:10" ht="19.5" customHeight="1">
      <c r="A67" s="78" t="s">
        <v>313</v>
      </c>
      <c r="B67" s="25">
        <f>D67+F67</f>
        <v>660</v>
      </c>
      <c r="C67" s="26">
        <f>B67/$B$62*100</f>
        <v>0.47752727693687957</v>
      </c>
      <c r="D67" s="34">
        <v>451</v>
      </c>
      <c r="E67" s="26">
        <f>D67/B67*100</f>
        <v>68.333333333333329</v>
      </c>
      <c r="F67" s="34">
        <v>209</v>
      </c>
      <c r="G67" s="76">
        <f>F67/B67*100</f>
        <v>31.666666666666664</v>
      </c>
      <c r="H67" s="73"/>
      <c r="J67" s="79"/>
    </row>
    <row r="68" spans="1:10" ht="19.5" customHeight="1">
      <c r="A68" s="78" t="s">
        <v>314</v>
      </c>
      <c r="B68" s="25">
        <f>D68+F68</f>
        <v>399</v>
      </c>
      <c r="C68" s="26">
        <f>B68/$B$62*100</f>
        <v>0.28868694469365902</v>
      </c>
      <c r="D68" s="34">
        <v>201</v>
      </c>
      <c r="E68" s="26">
        <f>D68/B68*100</f>
        <v>50.375939849624061</v>
      </c>
      <c r="F68" s="34">
        <v>198</v>
      </c>
      <c r="G68" s="76">
        <f>F68/B68*100</f>
        <v>49.624060150375939</v>
      </c>
      <c r="H68" s="73"/>
      <c r="J68" s="79"/>
    </row>
    <row r="69" spans="1:10" ht="19.5" customHeight="1">
      <c r="A69" s="77" t="s">
        <v>359</v>
      </c>
      <c r="B69" s="37"/>
      <c r="C69" s="26"/>
      <c r="D69" s="37"/>
      <c r="E69" s="26"/>
      <c r="F69" s="37"/>
      <c r="G69" s="76"/>
      <c r="H69" s="73"/>
      <c r="J69" s="79"/>
    </row>
    <row r="70" spans="1:10" ht="19.5" customHeight="1">
      <c r="A70" s="78" t="s">
        <v>316</v>
      </c>
      <c r="B70" s="25">
        <f>D70+F70</f>
        <v>5938</v>
      </c>
      <c r="C70" s="26">
        <f>B70/$B$62*100</f>
        <v>4.2962984400775621</v>
      </c>
      <c r="D70" s="25">
        <v>3195</v>
      </c>
      <c r="E70" s="26">
        <f>D70/B70*100</f>
        <v>53.805995284607611</v>
      </c>
      <c r="F70" s="25">
        <v>2743</v>
      </c>
      <c r="G70" s="76">
        <f>F70/B70*100</f>
        <v>46.194004715392389</v>
      </c>
      <c r="H70" s="73"/>
      <c r="J70" s="79"/>
    </row>
    <row r="71" spans="1:10" ht="19.5" customHeight="1">
      <c r="A71" s="78" t="s">
        <v>317</v>
      </c>
      <c r="B71" s="25">
        <f>D71+F71</f>
        <v>7638</v>
      </c>
      <c r="C71" s="26">
        <f>B71/$B$62*100</f>
        <v>5.5262929412786157</v>
      </c>
      <c r="D71" s="25">
        <v>4890</v>
      </c>
      <c r="E71" s="26">
        <f>D71/B71*100</f>
        <v>64.021995286724277</v>
      </c>
      <c r="F71" s="25">
        <v>2748</v>
      </c>
      <c r="G71" s="76">
        <f>F71/B71*100</f>
        <v>35.978004713275723</v>
      </c>
      <c r="H71" s="73"/>
      <c r="J71" s="79"/>
    </row>
    <row r="72" spans="1:10" ht="19.5" customHeight="1">
      <c r="A72" s="78" t="s">
        <v>318</v>
      </c>
      <c r="B72" s="25">
        <f>D72+F72</f>
        <v>5614</v>
      </c>
      <c r="C72" s="26">
        <f>B72/$B$62*100</f>
        <v>4.0618759586721849</v>
      </c>
      <c r="D72" s="25">
        <v>3163</v>
      </c>
      <c r="E72" s="26">
        <f>D72/B72*100</f>
        <v>56.341289633060207</v>
      </c>
      <c r="F72" s="25">
        <v>2451</v>
      </c>
      <c r="G72" s="76">
        <f>F72/B72*100</f>
        <v>43.658710366939793</v>
      </c>
      <c r="H72" s="73"/>
      <c r="J72" s="79"/>
    </row>
    <row r="73" spans="1:10" ht="19.5" customHeight="1">
      <c r="A73" s="78" t="s">
        <v>320</v>
      </c>
      <c r="B73" s="25">
        <f>D73+F73</f>
        <v>14729</v>
      </c>
      <c r="C73" s="26">
        <f>B73/$B$62*100</f>
        <v>10.656817063641363</v>
      </c>
      <c r="D73" s="25">
        <v>9017</v>
      </c>
      <c r="E73" s="26">
        <f>D73/B73*100</f>
        <v>61.219363161110728</v>
      </c>
      <c r="F73" s="25">
        <v>5712</v>
      </c>
      <c r="G73" s="76">
        <f>F73/B73*100</f>
        <v>38.780636838889265</v>
      </c>
      <c r="H73" s="73"/>
      <c r="J73" s="79"/>
    </row>
    <row r="74" spans="1:10" ht="19.5" customHeight="1">
      <c r="A74" s="78" t="s">
        <v>321</v>
      </c>
      <c r="B74" s="25">
        <f>D74+F74</f>
        <v>14689</v>
      </c>
      <c r="C74" s="26">
        <f>B74/$B$62*100</f>
        <v>10.627876016554278</v>
      </c>
      <c r="D74" s="25">
        <v>8280</v>
      </c>
      <c r="E74" s="26">
        <f>D74/B74*100</f>
        <v>56.368711280550073</v>
      </c>
      <c r="F74" s="25">
        <v>6409</v>
      </c>
      <c r="G74" s="76">
        <f>F74/B74*100</f>
        <v>43.631288719449927</v>
      </c>
      <c r="H74" s="73"/>
      <c r="J74" s="79"/>
    </row>
    <row r="75" spans="1:10" ht="19.5" customHeight="1">
      <c r="A75" s="77" t="s">
        <v>322</v>
      </c>
      <c r="B75" s="37"/>
      <c r="C75" s="26"/>
      <c r="D75" s="37"/>
      <c r="E75" s="26"/>
      <c r="F75" s="37"/>
      <c r="G75" s="76"/>
      <c r="H75" s="73"/>
      <c r="J75" s="79"/>
    </row>
    <row r="76" spans="1:10" ht="19.5" customHeight="1">
      <c r="A76" s="78" t="s">
        <v>325</v>
      </c>
      <c r="B76" s="25">
        <f t="shared" ref="B76:B82" si="10">D76+F76</f>
        <v>4244</v>
      </c>
      <c r="C76" s="26">
        <f t="shared" ref="C76:C82" si="11">B76/$B$62*100</f>
        <v>3.0706450959395712</v>
      </c>
      <c r="D76" s="25">
        <v>2909</v>
      </c>
      <c r="E76" s="26">
        <f t="shared" ref="E76:E82" si="12">D76/B76*100</f>
        <v>68.543826578699338</v>
      </c>
      <c r="F76" s="25">
        <v>1335</v>
      </c>
      <c r="G76" s="76">
        <f t="shared" ref="G76:G82" si="13">F76/B76*100</f>
        <v>31.456173421300658</v>
      </c>
      <c r="H76" s="73"/>
      <c r="J76" s="79"/>
    </row>
    <row r="77" spans="1:10" ht="19.5" customHeight="1">
      <c r="A77" s="78" t="s">
        <v>360</v>
      </c>
      <c r="B77" s="25">
        <f t="shared" si="10"/>
        <v>35556</v>
      </c>
      <c r="C77" s="26">
        <f t="shared" si="11"/>
        <v>25.725696755708622</v>
      </c>
      <c r="D77" s="25">
        <v>29271</v>
      </c>
      <c r="E77" s="26">
        <f t="shared" si="12"/>
        <v>82.323658454269321</v>
      </c>
      <c r="F77" s="25">
        <v>6285</v>
      </c>
      <c r="G77" s="76">
        <f t="shared" si="13"/>
        <v>17.676341545730679</v>
      </c>
      <c r="H77" s="73"/>
      <c r="J77" s="79"/>
    </row>
    <row r="78" spans="1:10" ht="19.5" customHeight="1">
      <c r="A78" s="78" t="s">
        <v>326</v>
      </c>
      <c r="B78" s="25">
        <f t="shared" si="10"/>
        <v>756</v>
      </c>
      <c r="C78" s="26">
        <f t="shared" si="11"/>
        <v>0.54698578994588021</v>
      </c>
      <c r="D78" s="34">
        <v>507</v>
      </c>
      <c r="E78" s="26">
        <f t="shared" si="12"/>
        <v>67.063492063492063</v>
      </c>
      <c r="F78" s="25">
        <v>249</v>
      </c>
      <c r="G78" s="76">
        <f t="shared" si="13"/>
        <v>32.936507936507937</v>
      </c>
      <c r="H78" s="73"/>
      <c r="J78" s="79"/>
    </row>
    <row r="79" spans="1:10" ht="19.5" customHeight="1">
      <c r="A79" s="78" t="s">
        <v>327</v>
      </c>
      <c r="B79" s="25">
        <f t="shared" si="10"/>
        <v>16445</v>
      </c>
      <c r="C79" s="26">
        <f t="shared" si="11"/>
        <v>11.898387983677249</v>
      </c>
      <c r="D79" s="25">
        <v>10092</v>
      </c>
      <c r="E79" s="26">
        <f t="shared" si="12"/>
        <v>61.368197020370928</v>
      </c>
      <c r="F79" s="25">
        <v>6353</v>
      </c>
      <c r="G79" s="76">
        <f t="shared" si="13"/>
        <v>38.631802979629065</v>
      </c>
      <c r="H79" s="73"/>
      <c r="J79" s="79"/>
    </row>
    <row r="80" spans="1:10" ht="19.5" customHeight="1">
      <c r="A80" s="78" t="s">
        <v>361</v>
      </c>
      <c r="B80" s="25">
        <f t="shared" si="10"/>
        <v>2305</v>
      </c>
      <c r="C80" s="26">
        <f t="shared" si="11"/>
        <v>1.6677278383931933</v>
      </c>
      <c r="D80" s="25">
        <v>1754</v>
      </c>
      <c r="E80" s="26">
        <f t="shared" si="12"/>
        <v>76.095444685466376</v>
      </c>
      <c r="F80" s="25">
        <v>551</v>
      </c>
      <c r="G80" s="76">
        <f t="shared" si="13"/>
        <v>23.904555314533624</v>
      </c>
      <c r="H80" s="73"/>
      <c r="J80" s="79"/>
    </row>
    <row r="81" spans="1:10" ht="19.5" customHeight="1">
      <c r="A81" s="78" t="s">
        <v>362</v>
      </c>
      <c r="B81" s="35">
        <f t="shared" si="10"/>
        <v>2688</v>
      </c>
      <c r="C81" s="26">
        <f t="shared" si="11"/>
        <v>1.9448383642520186</v>
      </c>
      <c r="D81" s="25">
        <v>2413</v>
      </c>
      <c r="E81" s="26">
        <f t="shared" si="12"/>
        <v>89.769345238095227</v>
      </c>
      <c r="F81" s="25">
        <v>275</v>
      </c>
      <c r="G81" s="76">
        <f t="shared" si="13"/>
        <v>10.230654761904761</v>
      </c>
      <c r="H81" s="73"/>
      <c r="J81" s="79"/>
    </row>
    <row r="82" spans="1:10" ht="19.5" customHeight="1">
      <c r="A82" s="78" t="s">
        <v>328</v>
      </c>
      <c r="B82" s="25">
        <f t="shared" si="10"/>
        <v>4776</v>
      </c>
      <c r="C82" s="26">
        <f t="shared" si="11"/>
        <v>3.455561022197783</v>
      </c>
      <c r="D82" s="25">
        <v>4418</v>
      </c>
      <c r="E82" s="26">
        <f t="shared" si="12"/>
        <v>92.504187604690117</v>
      </c>
      <c r="F82" s="25">
        <v>358</v>
      </c>
      <c r="G82" s="76">
        <f t="shared" si="13"/>
        <v>7.4958123953098825</v>
      </c>
      <c r="H82" s="73"/>
      <c r="J82" s="79"/>
    </row>
    <row r="83" spans="1:10" ht="19.5" customHeight="1">
      <c r="A83" s="77" t="s">
        <v>329</v>
      </c>
      <c r="B83" s="37"/>
      <c r="C83" s="26"/>
      <c r="D83" s="37"/>
      <c r="E83" s="26"/>
      <c r="F83" s="37"/>
      <c r="G83" s="76"/>
      <c r="H83" s="73"/>
      <c r="J83" s="79"/>
    </row>
    <row r="84" spans="1:10" ht="19.5" customHeight="1">
      <c r="A84" s="78" t="s">
        <v>330</v>
      </c>
      <c r="B84" s="25">
        <f>D84+F84</f>
        <v>2631</v>
      </c>
      <c r="C84" s="26">
        <f>B84/$B$62*100</f>
        <v>1.9035973721529245</v>
      </c>
      <c r="D84" s="25">
        <v>1477</v>
      </c>
      <c r="E84" s="26">
        <f>D84/B84*100</f>
        <v>56.138350437096165</v>
      </c>
      <c r="F84" s="25">
        <v>1154</v>
      </c>
      <c r="G84" s="76">
        <f>F84/B84*100</f>
        <v>43.861649562903835</v>
      </c>
      <c r="H84" s="73"/>
      <c r="J84" s="79"/>
    </row>
    <row r="85" spans="1:10" ht="19.5" customHeight="1">
      <c r="A85" s="78" t="s">
        <v>331</v>
      </c>
      <c r="B85" s="25">
        <f>D85+F85</f>
        <v>2971</v>
      </c>
      <c r="C85" s="26">
        <f>B85/$B$62*100</f>
        <v>2.1495962723931354</v>
      </c>
      <c r="D85" s="25">
        <v>2235</v>
      </c>
      <c r="E85" s="26">
        <f>D85/B85*100</f>
        <v>75.227196230225516</v>
      </c>
      <c r="F85" s="25">
        <v>736</v>
      </c>
      <c r="G85" s="76">
        <f>F85/B85*100</f>
        <v>24.772803769774487</v>
      </c>
      <c r="H85" s="73"/>
      <c r="J85" s="79"/>
    </row>
    <row r="86" spans="1:10" ht="19.5" customHeight="1">
      <c r="A86" s="78" t="s">
        <v>332</v>
      </c>
      <c r="B86" s="25">
        <f>D86+F86</f>
        <v>2718</v>
      </c>
      <c r="C86" s="26">
        <f>B86/$B$62*100</f>
        <v>1.9665441495673313</v>
      </c>
      <c r="D86" s="25">
        <v>1673</v>
      </c>
      <c r="E86" s="26">
        <f>D86/B86*100</f>
        <v>61.552612214863863</v>
      </c>
      <c r="F86" s="25">
        <v>1045</v>
      </c>
      <c r="G86" s="76">
        <f>F86/B86*100</f>
        <v>38.447387785136129</v>
      </c>
      <c r="H86" s="73"/>
      <c r="J86" s="79"/>
    </row>
    <row r="87" spans="1:10" ht="19.5" customHeight="1" thickBot="1">
      <c r="A87" s="85"/>
      <c r="B87" s="86"/>
      <c r="C87" s="87"/>
      <c r="D87" s="86"/>
      <c r="E87" s="87"/>
      <c r="F87" s="86"/>
      <c r="G87" s="88"/>
      <c r="H87" s="73"/>
      <c r="J87" s="79"/>
    </row>
    <row r="88" spans="1:10" ht="19.5" customHeight="1">
      <c r="A88" s="422" t="s">
        <v>6</v>
      </c>
      <c r="B88" s="422"/>
      <c r="C88" s="422"/>
      <c r="D88" s="422"/>
      <c r="E88" s="422"/>
      <c r="F88" s="422"/>
      <c r="G88" s="422"/>
    </row>
  </sheetData>
  <mergeCells count="7">
    <mergeCell ref="A88:G88"/>
    <mergeCell ref="A1:G1"/>
    <mergeCell ref="A2:F2"/>
    <mergeCell ref="A3:A4"/>
    <mergeCell ref="B3:C3"/>
    <mergeCell ref="D3:E3"/>
    <mergeCell ref="F3:G3"/>
  </mergeCells>
  <phoneticPr fontId="6" type="noConversion"/>
  <pageMargins left="0.51181102362204722" right="0.15748031496062992" top="0.27559055118110237" bottom="0.51181102362204722" header="0.15748031496062992" footer="0.31496062992125984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89"/>
  <sheetViews>
    <sheetView workbookViewId="0">
      <selection activeCell="J19" sqref="J19"/>
    </sheetView>
  </sheetViews>
  <sheetFormatPr defaultRowHeight="16.5"/>
  <cols>
    <col min="1" max="1" width="25.125" style="47" customWidth="1"/>
    <col min="2" max="2" width="12.75" style="48" customWidth="1"/>
    <col min="3" max="7" width="12.75" style="47" customWidth="1"/>
    <col min="8" max="16384" width="9" style="47"/>
  </cols>
  <sheetData>
    <row r="1" spans="1:10" ht="32.25" customHeight="1">
      <c r="A1" s="424" t="s">
        <v>8</v>
      </c>
      <c r="B1" s="424"/>
      <c r="C1" s="424"/>
      <c r="D1" s="424"/>
      <c r="E1" s="424"/>
      <c r="F1" s="424"/>
      <c r="G1" s="424"/>
    </row>
    <row r="2" spans="1:10" ht="23.25" customHeight="1">
      <c r="A2" s="425" t="s">
        <v>347</v>
      </c>
      <c r="B2" s="425"/>
      <c r="C2" s="425"/>
      <c r="D2" s="425"/>
      <c r="E2" s="425"/>
      <c r="F2" s="425"/>
      <c r="G2" s="58" t="s">
        <v>250</v>
      </c>
    </row>
    <row r="3" spans="1:10" ht="21" customHeight="1">
      <c r="A3" s="426" t="s">
        <v>88</v>
      </c>
      <c r="B3" s="427" t="s">
        <v>251</v>
      </c>
      <c r="C3" s="427"/>
      <c r="D3" s="427" t="s">
        <v>252</v>
      </c>
      <c r="E3" s="427"/>
      <c r="F3" s="427" t="s">
        <v>253</v>
      </c>
      <c r="G3" s="428"/>
    </row>
    <row r="4" spans="1:10" ht="21" customHeight="1">
      <c r="A4" s="426"/>
      <c r="B4" s="59" t="s">
        <v>333</v>
      </c>
      <c r="C4" s="59" t="s">
        <v>254</v>
      </c>
      <c r="D4" s="59" t="s">
        <v>1</v>
      </c>
      <c r="E4" s="59" t="s">
        <v>254</v>
      </c>
      <c r="F4" s="59" t="s">
        <v>1</v>
      </c>
      <c r="G4" s="60" t="s">
        <v>254</v>
      </c>
    </row>
    <row r="5" spans="1:10" ht="21" customHeight="1">
      <c r="A5" s="64" t="s">
        <v>138</v>
      </c>
      <c r="B5" s="65">
        <f>B6+B37+B63</f>
        <v>577705</v>
      </c>
      <c r="C5" s="66">
        <f>B5/B5*100</f>
        <v>100</v>
      </c>
      <c r="D5" s="65">
        <f>D6+D37+D63</f>
        <v>360100</v>
      </c>
      <c r="E5" s="66">
        <f>D5/B5*100</f>
        <v>62.332851541876913</v>
      </c>
      <c r="F5" s="65">
        <f>F6+F37+F63</f>
        <v>217605</v>
      </c>
      <c r="G5" s="66">
        <f>F5/B5*100</f>
        <v>37.667148458123087</v>
      </c>
      <c r="H5" s="50"/>
    </row>
    <row r="6" spans="1:10" ht="21" customHeight="1">
      <c r="A6" s="53" t="s">
        <v>255</v>
      </c>
      <c r="B6" s="51">
        <f>SUM(B8:B36)</f>
        <v>279916</v>
      </c>
      <c r="C6" s="51">
        <f>B6/B6*100</f>
        <v>100</v>
      </c>
      <c r="D6" s="51">
        <f>SUM(D8:D36)</f>
        <v>162788</v>
      </c>
      <c r="E6" s="52">
        <f>D6/B6*100</f>
        <v>58.156018234041639</v>
      </c>
      <c r="F6" s="51">
        <f>SUM(F8:F36)</f>
        <v>117128</v>
      </c>
      <c r="G6" s="52">
        <f>F6/B6*100</f>
        <v>41.843981765958361</v>
      </c>
      <c r="H6" s="50"/>
    </row>
    <row r="7" spans="1:10" ht="21" customHeight="1">
      <c r="A7" s="53" t="s">
        <v>256</v>
      </c>
      <c r="B7" s="53"/>
      <c r="C7" s="53"/>
      <c r="D7" s="51"/>
      <c r="E7" s="52"/>
      <c r="F7" s="55"/>
      <c r="G7" s="52"/>
      <c r="H7" s="50"/>
    </row>
    <row r="8" spans="1:10" ht="21" customHeight="1">
      <c r="A8" s="56" t="s">
        <v>257</v>
      </c>
      <c r="B8" s="51">
        <f>D8+F8</f>
        <v>1851</v>
      </c>
      <c r="C8" s="52">
        <f>B8/$B$6*100</f>
        <v>0.66126980951428282</v>
      </c>
      <c r="D8" s="51">
        <v>1205</v>
      </c>
      <c r="E8" s="52">
        <f>D8/B8*100</f>
        <v>65.099945975148572</v>
      </c>
      <c r="F8" s="51">
        <v>646</v>
      </c>
      <c r="G8" s="52">
        <f>F8/B8*100</f>
        <v>34.900054024851428</v>
      </c>
      <c r="H8" s="50"/>
      <c r="J8" s="49"/>
    </row>
    <row r="9" spans="1:10" ht="21" customHeight="1">
      <c r="A9" s="56" t="s">
        <v>258</v>
      </c>
      <c r="B9" s="51">
        <f>D9+F9</f>
        <v>5825</v>
      </c>
      <c r="C9" s="52">
        <f>B9/$B$6*100</f>
        <v>2.0809814372883295</v>
      </c>
      <c r="D9" s="51">
        <v>3885</v>
      </c>
      <c r="E9" s="52">
        <f>D9/B9*100</f>
        <v>66.695278969957087</v>
      </c>
      <c r="F9" s="55">
        <v>1940</v>
      </c>
      <c r="G9" s="52">
        <f>F9/B9*100</f>
        <v>33.304721030042913</v>
      </c>
      <c r="H9" s="50"/>
      <c r="I9" s="49"/>
      <c r="J9" s="49"/>
    </row>
    <row r="10" spans="1:10" ht="21" customHeight="1">
      <c r="A10" s="53" t="s">
        <v>259</v>
      </c>
      <c r="B10" s="53"/>
      <c r="C10" s="52"/>
      <c r="D10" s="51"/>
      <c r="E10" s="52"/>
      <c r="F10" s="51"/>
      <c r="G10" s="52"/>
      <c r="H10" s="50"/>
      <c r="J10" s="49"/>
    </row>
    <row r="11" spans="1:10" ht="21" customHeight="1">
      <c r="A11" s="56" t="s">
        <v>260</v>
      </c>
      <c r="B11" s="51">
        <f>D11+F11</f>
        <v>1569</v>
      </c>
      <c r="C11" s="52">
        <f>B11/$B$6*100</f>
        <v>0.560525300447277</v>
      </c>
      <c r="D11" s="51">
        <v>715</v>
      </c>
      <c r="E11" s="52">
        <f>D11/B11*100</f>
        <v>45.5704270235819</v>
      </c>
      <c r="F11" s="55">
        <v>854</v>
      </c>
      <c r="G11" s="52">
        <f>F11/B11*100</f>
        <v>54.429572976418108</v>
      </c>
      <c r="H11" s="50"/>
      <c r="I11" s="49"/>
      <c r="J11" s="49"/>
    </row>
    <row r="12" spans="1:10" ht="21" customHeight="1">
      <c r="A12" s="53" t="s">
        <v>346</v>
      </c>
      <c r="B12" s="53"/>
      <c r="C12" s="52"/>
      <c r="D12" s="51"/>
      <c r="E12" s="52"/>
      <c r="F12" s="55"/>
      <c r="G12" s="52"/>
      <c r="H12" s="50"/>
      <c r="J12" s="49"/>
    </row>
    <row r="13" spans="1:10" ht="21" customHeight="1">
      <c r="A13" s="56" t="s">
        <v>261</v>
      </c>
      <c r="B13" s="51">
        <f>D13+F13</f>
        <v>2504</v>
      </c>
      <c r="C13" s="52">
        <f>B13/$B$6*100</f>
        <v>0.89455408050986718</v>
      </c>
      <c r="D13" s="51">
        <v>1104</v>
      </c>
      <c r="E13" s="52">
        <f>D13/B13*100</f>
        <v>44.089456869009588</v>
      </c>
      <c r="F13" s="51">
        <v>1400</v>
      </c>
      <c r="G13" s="52">
        <f>F13/B13*100</f>
        <v>55.910543130990419</v>
      </c>
      <c r="H13" s="50"/>
      <c r="J13" s="49"/>
    </row>
    <row r="14" spans="1:10" ht="21" customHeight="1">
      <c r="A14" s="56" t="s">
        <v>345</v>
      </c>
      <c r="B14" s="51">
        <f>D14+F14</f>
        <v>21295</v>
      </c>
      <c r="C14" s="52">
        <f>B14/$B$6*100</f>
        <v>7.6076394346875489</v>
      </c>
      <c r="D14" s="51">
        <v>12892</v>
      </c>
      <c r="E14" s="52">
        <f>D14/B14*100</f>
        <v>60.540032871566098</v>
      </c>
      <c r="F14" s="51">
        <v>8403</v>
      </c>
      <c r="G14" s="52">
        <f>F14/B14*100</f>
        <v>39.459967128433902</v>
      </c>
      <c r="H14" s="50"/>
      <c r="J14" s="49"/>
    </row>
    <row r="15" spans="1:10" ht="21" customHeight="1">
      <c r="A15" s="56" t="s">
        <v>264</v>
      </c>
      <c r="B15" s="51">
        <f>D15+F15</f>
        <v>27090</v>
      </c>
      <c r="C15" s="52">
        <f>B15/$B$6*100</f>
        <v>9.677903371011304</v>
      </c>
      <c r="D15" s="51">
        <v>13389</v>
      </c>
      <c r="E15" s="52">
        <f>D15/B15*100</f>
        <v>49.424141749723141</v>
      </c>
      <c r="F15" s="55">
        <v>13701</v>
      </c>
      <c r="G15" s="52">
        <f>F15/B15*100</f>
        <v>50.575858250276852</v>
      </c>
      <c r="H15" s="50"/>
      <c r="J15" s="49"/>
    </row>
    <row r="16" spans="1:10" ht="21" customHeight="1">
      <c r="A16" s="56" t="s">
        <v>265</v>
      </c>
      <c r="B16" s="51">
        <f>D16+F16</f>
        <v>2091</v>
      </c>
      <c r="C16" s="52">
        <f>B16/$B$6*100</f>
        <v>0.74700981723088355</v>
      </c>
      <c r="D16" s="51">
        <v>995</v>
      </c>
      <c r="E16" s="52">
        <f>D16/B16*100</f>
        <v>47.584887613582019</v>
      </c>
      <c r="F16" s="51">
        <v>1096</v>
      </c>
      <c r="G16" s="52">
        <f>F16/B16*100</f>
        <v>52.415112386417981</v>
      </c>
      <c r="H16" s="50"/>
      <c r="J16" s="49"/>
    </row>
    <row r="17" spans="1:14" ht="21" customHeight="1">
      <c r="A17" s="56" t="s">
        <v>344</v>
      </c>
      <c r="B17" s="51">
        <v>3273</v>
      </c>
      <c r="C17" s="52">
        <f>B17/$B$6*100</f>
        <v>1.1692793552351419</v>
      </c>
      <c r="D17" s="51">
        <v>1542</v>
      </c>
      <c r="E17" s="52">
        <f>D17/B17*100</f>
        <v>47.112740604949586</v>
      </c>
      <c r="F17" s="51">
        <v>1731</v>
      </c>
      <c r="G17" s="52">
        <f>F17/B17*100</f>
        <v>52.887259395050414</v>
      </c>
      <c r="H17" s="50"/>
      <c r="J17" s="49"/>
    </row>
    <row r="18" spans="1:14" ht="21" customHeight="1">
      <c r="A18" s="53" t="s">
        <v>266</v>
      </c>
      <c r="B18" s="53"/>
      <c r="C18" s="52"/>
      <c r="D18" s="51"/>
      <c r="E18" s="52"/>
      <c r="F18" s="55"/>
      <c r="G18" s="52"/>
      <c r="H18" s="50"/>
      <c r="J18" s="49"/>
    </row>
    <row r="19" spans="1:14" ht="21" customHeight="1">
      <c r="A19" s="56" t="s">
        <v>343</v>
      </c>
      <c r="B19" s="51">
        <v>5565</v>
      </c>
      <c r="C19" s="52">
        <f t="shared" ref="C19:C26" si="0">B19/$B$6*100</f>
        <v>1.9880964289286787</v>
      </c>
      <c r="D19" s="51">
        <v>3725</v>
      </c>
      <c r="E19" s="52">
        <f t="shared" ref="E19:E26" si="1">D19/B19*100</f>
        <v>66.936208445642407</v>
      </c>
      <c r="F19" s="51">
        <v>1840</v>
      </c>
      <c r="G19" s="52">
        <f t="shared" ref="G19:G26" si="2">F19/B19*100</f>
        <v>33.063791554357593</v>
      </c>
      <c r="H19" s="50"/>
      <c r="I19" s="57"/>
      <c r="J19" s="49"/>
    </row>
    <row r="20" spans="1:14" ht="21" customHeight="1">
      <c r="A20" s="56" t="s">
        <v>267</v>
      </c>
      <c r="B20" s="51">
        <f t="shared" ref="B20:B26" si="3">D20+F20</f>
        <v>23797</v>
      </c>
      <c r="C20" s="52">
        <f t="shared" si="0"/>
        <v>8.5014790151331106</v>
      </c>
      <c r="D20" s="51">
        <v>16175</v>
      </c>
      <c r="E20" s="52">
        <f t="shared" si="1"/>
        <v>67.970752615875952</v>
      </c>
      <c r="F20" s="55">
        <v>7622</v>
      </c>
      <c r="G20" s="52">
        <f t="shared" si="2"/>
        <v>32.029247384124048</v>
      </c>
      <c r="H20" s="50"/>
      <c r="J20" s="49"/>
    </row>
    <row r="21" spans="1:14" ht="21" customHeight="1">
      <c r="A21" s="56" t="s">
        <v>268</v>
      </c>
      <c r="B21" s="51">
        <f t="shared" si="3"/>
        <v>38365</v>
      </c>
      <c r="C21" s="52">
        <f t="shared" si="0"/>
        <v>13.705897483530775</v>
      </c>
      <c r="D21" s="51">
        <v>19950</v>
      </c>
      <c r="E21" s="52">
        <f t="shared" si="1"/>
        <v>52.000521308484295</v>
      </c>
      <c r="F21" s="51">
        <v>18415</v>
      </c>
      <c r="G21" s="52">
        <f t="shared" si="2"/>
        <v>47.999478691515705</v>
      </c>
      <c r="H21" s="50"/>
      <c r="J21" s="49"/>
    </row>
    <row r="22" spans="1:14" ht="21" customHeight="1">
      <c r="A22" s="56" t="s">
        <v>269</v>
      </c>
      <c r="B22" s="51">
        <f t="shared" si="3"/>
        <v>10453</v>
      </c>
      <c r="C22" s="52">
        <f t="shared" si="0"/>
        <v>3.7343345860901129</v>
      </c>
      <c r="D22" s="51">
        <v>5405</v>
      </c>
      <c r="E22" s="52">
        <f t="shared" si="1"/>
        <v>51.707643738639632</v>
      </c>
      <c r="F22" s="55">
        <v>5048</v>
      </c>
      <c r="G22" s="52">
        <f t="shared" si="2"/>
        <v>48.292356261360375</v>
      </c>
      <c r="H22" s="50"/>
      <c r="J22" s="49"/>
    </row>
    <row r="23" spans="1:14" ht="21" customHeight="1">
      <c r="A23" s="56" t="s">
        <v>270</v>
      </c>
      <c r="B23" s="51">
        <f t="shared" si="3"/>
        <v>3649</v>
      </c>
      <c r="C23" s="52">
        <f t="shared" si="0"/>
        <v>1.303605367324483</v>
      </c>
      <c r="D23" s="51">
        <v>1998</v>
      </c>
      <c r="E23" s="52">
        <f t="shared" si="1"/>
        <v>54.754727322554118</v>
      </c>
      <c r="F23" s="51">
        <v>1651</v>
      </c>
      <c r="G23" s="52">
        <f t="shared" si="2"/>
        <v>45.245272677445875</v>
      </c>
      <c r="H23" s="50"/>
      <c r="J23" s="49"/>
    </row>
    <row r="24" spans="1:14" ht="21" customHeight="1">
      <c r="A24" s="56" t="s">
        <v>271</v>
      </c>
      <c r="B24" s="51">
        <f t="shared" si="3"/>
        <v>3709</v>
      </c>
      <c r="C24" s="52">
        <f t="shared" si="0"/>
        <v>1.3250403692536332</v>
      </c>
      <c r="D24" s="51">
        <v>2469</v>
      </c>
      <c r="E24" s="52">
        <f t="shared" si="1"/>
        <v>66.567808034510648</v>
      </c>
      <c r="F24" s="55">
        <v>1240</v>
      </c>
      <c r="G24" s="52">
        <f t="shared" si="2"/>
        <v>33.432191965489352</v>
      </c>
      <c r="H24" s="50"/>
      <c r="J24" s="49"/>
    </row>
    <row r="25" spans="1:14" ht="21" customHeight="1">
      <c r="A25" s="56" t="s">
        <v>272</v>
      </c>
      <c r="B25" s="51">
        <f t="shared" si="3"/>
        <v>7348</v>
      </c>
      <c r="C25" s="52">
        <f t="shared" si="0"/>
        <v>2.6250732362565912</v>
      </c>
      <c r="D25" s="51">
        <v>4504</v>
      </c>
      <c r="E25" s="52">
        <f t="shared" si="1"/>
        <v>61.295590636908003</v>
      </c>
      <c r="F25" s="51">
        <v>2844</v>
      </c>
      <c r="G25" s="52">
        <f t="shared" si="2"/>
        <v>38.704409363091997</v>
      </c>
      <c r="H25" s="50"/>
      <c r="J25" s="49"/>
    </row>
    <row r="26" spans="1:14" ht="21" customHeight="1">
      <c r="A26" s="56" t="s">
        <v>273</v>
      </c>
      <c r="B26" s="51">
        <f t="shared" si="3"/>
        <v>40688</v>
      </c>
      <c r="C26" s="52">
        <f t="shared" si="0"/>
        <v>14.535789308221037</v>
      </c>
      <c r="D26" s="51">
        <v>23584</v>
      </c>
      <c r="E26" s="52">
        <f t="shared" si="1"/>
        <v>57.963035784506488</v>
      </c>
      <c r="F26" s="55">
        <v>17104</v>
      </c>
      <c r="G26" s="52">
        <f t="shared" si="2"/>
        <v>42.036964215493512</v>
      </c>
      <c r="H26" s="50"/>
      <c r="J26" s="49"/>
    </row>
    <row r="27" spans="1:14" ht="21" customHeight="1">
      <c r="A27" s="53" t="s">
        <v>3</v>
      </c>
      <c r="B27" s="53"/>
      <c r="C27" s="52"/>
      <c r="D27" s="51"/>
      <c r="E27" s="52"/>
      <c r="F27" s="51"/>
      <c r="G27" s="52"/>
      <c r="H27" s="50"/>
      <c r="J27" s="49"/>
    </row>
    <row r="28" spans="1:14" ht="21" customHeight="1">
      <c r="A28" s="56" t="s">
        <v>274</v>
      </c>
      <c r="B28" s="51">
        <f>D28+F28</f>
        <v>64257</v>
      </c>
      <c r="C28" s="52">
        <f>B28/$B$6*100</f>
        <v>22.955815316023379</v>
      </c>
      <c r="D28" s="51">
        <v>39497</v>
      </c>
      <c r="E28" s="52">
        <f>D28/B28*100</f>
        <v>61.467233141914498</v>
      </c>
      <c r="F28" s="55">
        <v>24760</v>
      </c>
      <c r="G28" s="52">
        <f>F28/B28*100</f>
        <v>38.532766858085502</v>
      </c>
      <c r="H28" s="50"/>
      <c r="J28" s="49"/>
    </row>
    <row r="29" spans="1:14" ht="21" customHeight="1">
      <c r="A29" s="53" t="s">
        <v>4</v>
      </c>
      <c r="B29" s="53"/>
      <c r="C29" s="52"/>
      <c r="D29" s="51"/>
      <c r="E29" s="52"/>
      <c r="F29" s="51"/>
      <c r="G29" s="52"/>
      <c r="H29" s="50"/>
      <c r="J29" s="49"/>
    </row>
    <row r="30" spans="1:14" ht="21" customHeight="1">
      <c r="A30" s="56" t="s">
        <v>275</v>
      </c>
      <c r="B30" s="51">
        <f>D30+F30</f>
        <v>1971</v>
      </c>
      <c r="C30" s="52">
        <f>B30/$B$6*100</f>
        <v>0.70413981337258325</v>
      </c>
      <c r="D30" s="51">
        <v>1458</v>
      </c>
      <c r="E30" s="52">
        <f>D30/B30*100</f>
        <v>73.972602739726028</v>
      </c>
      <c r="F30" s="55">
        <v>513</v>
      </c>
      <c r="G30" s="52">
        <f>F30/B30*100</f>
        <v>26.027397260273972</v>
      </c>
      <c r="H30" s="50"/>
      <c r="J30" s="49"/>
    </row>
    <row r="31" spans="1:14" ht="21" customHeight="1">
      <c r="A31" s="56" t="s">
        <v>276</v>
      </c>
      <c r="B31" s="51">
        <f>D31+F31</f>
        <v>565</v>
      </c>
      <c r="C31" s="52">
        <f>B31/$B$6*100</f>
        <v>0.20184626816616411</v>
      </c>
      <c r="D31" s="51">
        <v>376</v>
      </c>
      <c r="E31" s="52">
        <f>D31/B31*100</f>
        <v>66.548672566371678</v>
      </c>
      <c r="F31" s="51">
        <v>189</v>
      </c>
      <c r="G31" s="52">
        <f>F31/B31*100</f>
        <v>33.451327433628322</v>
      </c>
      <c r="H31" s="50"/>
      <c r="J31" s="49"/>
    </row>
    <row r="32" spans="1:14" ht="21" customHeight="1">
      <c r="A32" s="56" t="s">
        <v>277</v>
      </c>
      <c r="B32" s="51">
        <f>D32+F32</f>
        <v>436</v>
      </c>
      <c r="C32" s="52">
        <f>B32/$B$6*100</f>
        <v>0.15576101401849127</v>
      </c>
      <c r="D32" s="51">
        <v>410</v>
      </c>
      <c r="E32" s="52">
        <f>D32/B32*100</f>
        <v>94.036697247706428</v>
      </c>
      <c r="F32" s="55">
        <v>26</v>
      </c>
      <c r="G32" s="52">
        <f>F32/B32*100</f>
        <v>5.9633027522935782</v>
      </c>
      <c r="H32" s="50"/>
      <c r="I32" s="51"/>
      <c r="J32" s="52"/>
      <c r="K32" s="55"/>
      <c r="L32" s="52"/>
      <c r="M32" s="55"/>
      <c r="N32" s="52"/>
    </row>
    <row r="33" spans="1:14" ht="21" customHeight="1">
      <c r="A33" s="53" t="s">
        <v>5</v>
      </c>
      <c r="B33" s="53"/>
      <c r="C33" s="52"/>
      <c r="D33" s="51"/>
      <c r="E33" s="52"/>
      <c r="F33" s="51"/>
      <c r="G33" s="52"/>
      <c r="H33" s="50"/>
      <c r="J33" s="49"/>
    </row>
    <row r="34" spans="1:14" ht="21" customHeight="1">
      <c r="A34" s="56" t="s">
        <v>278</v>
      </c>
      <c r="B34" s="51">
        <f>D34+F34</f>
        <v>730</v>
      </c>
      <c r="C34" s="52">
        <f>B34/$B$6*100</f>
        <v>0.26079252347132709</v>
      </c>
      <c r="D34" s="51">
        <v>494</v>
      </c>
      <c r="E34" s="52">
        <f>D34/B34*100</f>
        <v>67.671232876712324</v>
      </c>
      <c r="F34" s="55">
        <v>236</v>
      </c>
      <c r="G34" s="52">
        <f>F34/B34*100</f>
        <v>32.328767123287669</v>
      </c>
      <c r="H34" s="50"/>
      <c r="J34" s="49"/>
    </row>
    <row r="35" spans="1:14" ht="21" customHeight="1">
      <c r="A35" s="53" t="s">
        <v>279</v>
      </c>
      <c r="B35" s="53"/>
      <c r="C35" s="52"/>
      <c r="D35" s="51"/>
      <c r="E35" s="52"/>
      <c r="F35" s="51"/>
      <c r="G35" s="52"/>
      <c r="H35" s="50"/>
      <c r="I35" s="51"/>
      <c r="J35" s="52"/>
      <c r="K35" s="55"/>
      <c r="L35" s="52"/>
      <c r="M35" s="55"/>
      <c r="N35" s="52"/>
    </row>
    <row r="36" spans="1:14" ht="21" customHeight="1">
      <c r="A36" s="56" t="s">
        <v>280</v>
      </c>
      <c r="B36" s="51">
        <f>D36+F36</f>
        <v>12885</v>
      </c>
      <c r="C36" s="52">
        <f>B36/$B$6*100</f>
        <v>4.6031666642850002</v>
      </c>
      <c r="D36" s="51">
        <v>7016</v>
      </c>
      <c r="E36" s="52">
        <f>D36/B36*100</f>
        <v>54.450911913077228</v>
      </c>
      <c r="F36" s="51">
        <v>5869</v>
      </c>
      <c r="G36" s="52">
        <f>F36/B36*100</f>
        <v>45.549088086922779</v>
      </c>
      <c r="H36" s="50"/>
      <c r="J36" s="49"/>
    </row>
    <row r="37" spans="1:14" ht="21" customHeight="1">
      <c r="A37" s="53" t="s">
        <v>281</v>
      </c>
      <c r="B37" s="51">
        <f>SUM(B39:B62)</f>
        <v>155746</v>
      </c>
      <c r="C37" s="52">
        <f>SUM(C39:C62)</f>
        <v>100.00000000000001</v>
      </c>
      <c r="D37" s="51">
        <f>SUM(D39:D62)</f>
        <v>100226</v>
      </c>
      <c r="E37" s="52">
        <f>D37/B37*100</f>
        <v>64.352214503101209</v>
      </c>
      <c r="F37" s="51">
        <f>SUM(F39:F62)</f>
        <v>55520</v>
      </c>
      <c r="G37" s="52">
        <f>F37/B37*100</f>
        <v>35.647785496898798</v>
      </c>
      <c r="H37" s="50"/>
      <c r="J37" s="49"/>
    </row>
    <row r="38" spans="1:14" ht="21" customHeight="1">
      <c r="A38" s="53" t="s">
        <v>282</v>
      </c>
      <c r="B38" s="53"/>
      <c r="C38" s="52"/>
      <c r="D38" s="53"/>
      <c r="E38" s="52"/>
      <c r="F38" s="53"/>
      <c r="G38" s="52"/>
      <c r="H38" s="50"/>
      <c r="J38" s="49"/>
    </row>
    <row r="39" spans="1:14" ht="21" customHeight="1">
      <c r="A39" s="56" t="s">
        <v>283</v>
      </c>
      <c r="B39" s="51">
        <f>D39+F39</f>
        <v>2623</v>
      </c>
      <c r="C39" s="52">
        <f>B39/$B$37*100</f>
        <v>1.684152401987852</v>
      </c>
      <c r="D39" s="51">
        <v>1357</v>
      </c>
      <c r="E39" s="52">
        <f>D39/B39*100</f>
        <v>51.734654975219222</v>
      </c>
      <c r="F39" s="51">
        <v>1266</v>
      </c>
      <c r="G39" s="52">
        <f>F39/B39*100</f>
        <v>48.265345024780785</v>
      </c>
      <c r="H39" s="50"/>
      <c r="J39" s="49"/>
    </row>
    <row r="40" spans="1:14" ht="21" customHeight="1">
      <c r="A40" s="56" t="s">
        <v>284</v>
      </c>
      <c r="B40" s="51">
        <f>D40+F40</f>
        <v>3244</v>
      </c>
      <c r="C40" s="52">
        <f>B40/$B$37*100</f>
        <v>2.0828785329960318</v>
      </c>
      <c r="D40" s="51">
        <v>2381</v>
      </c>
      <c r="E40" s="52">
        <f>D40/B40*100</f>
        <v>73.397040690505548</v>
      </c>
      <c r="F40" s="55">
        <v>863</v>
      </c>
      <c r="G40" s="52">
        <f>F40/B40*100</f>
        <v>26.602959309494452</v>
      </c>
      <c r="H40" s="50"/>
      <c r="J40" s="49"/>
    </row>
    <row r="41" spans="1:14" ht="21" customHeight="1">
      <c r="A41" s="56" t="s">
        <v>285</v>
      </c>
      <c r="B41" s="51">
        <f>D41+F41</f>
        <v>3149</v>
      </c>
      <c r="C41" s="52">
        <f>B41/$B$37*100</f>
        <v>2.0218817818756181</v>
      </c>
      <c r="D41" s="51">
        <v>1605</v>
      </c>
      <c r="E41" s="52">
        <f>D41/B41*100</f>
        <v>50.968561448078752</v>
      </c>
      <c r="F41" s="55">
        <v>1544</v>
      </c>
      <c r="G41" s="52">
        <f>F41/B41*100</f>
        <v>49.031438551921248</v>
      </c>
      <c r="H41" s="50"/>
      <c r="J41" s="49"/>
    </row>
    <row r="42" spans="1:14" ht="21" customHeight="1">
      <c r="A42" s="53" t="s">
        <v>286</v>
      </c>
      <c r="B42" s="53"/>
      <c r="C42" s="52"/>
      <c r="D42" s="51"/>
      <c r="E42" s="52"/>
      <c r="F42" s="51"/>
      <c r="G42" s="52"/>
      <c r="H42" s="50"/>
      <c r="J42" s="49"/>
    </row>
    <row r="43" spans="1:14" ht="21" customHeight="1">
      <c r="A43" s="56" t="s">
        <v>287</v>
      </c>
      <c r="B43" s="51">
        <f>D43+F43</f>
        <v>42309</v>
      </c>
      <c r="C43" s="52">
        <f>B43/$B$37*100</f>
        <v>27.165384664774699</v>
      </c>
      <c r="D43" s="51">
        <v>25398</v>
      </c>
      <c r="E43" s="52">
        <f>D43/B43*100</f>
        <v>60.029780897681341</v>
      </c>
      <c r="F43" s="51">
        <v>16911</v>
      </c>
      <c r="G43" s="52">
        <f>F43/B43*100</f>
        <v>39.970219102318651</v>
      </c>
      <c r="H43" s="50"/>
      <c r="J43" s="49"/>
    </row>
    <row r="44" spans="1:14" ht="21" customHeight="1">
      <c r="A44" s="56" t="s">
        <v>289</v>
      </c>
      <c r="B44" s="51">
        <f>D44+F44</f>
        <v>9623</v>
      </c>
      <c r="C44" s="52">
        <f>B44/$B$37*100</f>
        <v>6.1786498529657266</v>
      </c>
      <c r="D44" s="51">
        <v>5577</v>
      </c>
      <c r="E44" s="52">
        <f>D44/B44*100</f>
        <v>57.954899719422215</v>
      </c>
      <c r="F44" s="51">
        <v>4046</v>
      </c>
      <c r="G44" s="52">
        <f>F44/B44*100</f>
        <v>42.045100280577785</v>
      </c>
      <c r="H44" s="50"/>
      <c r="J44" s="49"/>
    </row>
    <row r="45" spans="1:14" ht="21" customHeight="1">
      <c r="A45" s="56" t="s">
        <v>290</v>
      </c>
      <c r="B45" s="51">
        <f>D45+F45</f>
        <v>5041</v>
      </c>
      <c r="C45" s="52">
        <f>B45/$B$37*100</f>
        <v>3.2366802357684952</v>
      </c>
      <c r="D45" s="51">
        <v>3020</v>
      </c>
      <c r="E45" s="52">
        <f>D45/B45*100</f>
        <v>59.908748264233289</v>
      </c>
      <c r="F45" s="51">
        <v>2021</v>
      </c>
      <c r="G45" s="52">
        <f>F45/B45*100</f>
        <v>40.091251735766711</v>
      </c>
      <c r="H45" s="50"/>
      <c r="J45" s="49"/>
    </row>
    <row r="46" spans="1:14" ht="21" customHeight="1">
      <c r="A46" s="56" t="s">
        <v>291</v>
      </c>
      <c r="B46" s="51">
        <f>D46+F46</f>
        <v>7802</v>
      </c>
      <c r="C46" s="52">
        <f>B46/$B$37*100</f>
        <v>5.0094384446470537</v>
      </c>
      <c r="D46" s="51">
        <v>5372</v>
      </c>
      <c r="E46" s="52">
        <f>D46/B46*100</f>
        <v>68.854139964111766</v>
      </c>
      <c r="F46" s="51">
        <v>2430</v>
      </c>
      <c r="G46" s="52">
        <f>F46/B46*100</f>
        <v>31.145860035888234</v>
      </c>
      <c r="H46" s="50"/>
      <c r="J46" s="49"/>
    </row>
    <row r="47" spans="1:14" ht="21" customHeight="1">
      <c r="A47" s="53" t="s">
        <v>292</v>
      </c>
      <c r="B47" s="53"/>
      <c r="C47" s="52"/>
      <c r="D47" s="53"/>
      <c r="E47" s="52"/>
      <c r="F47" s="53"/>
      <c r="G47" s="52"/>
      <c r="H47" s="50"/>
      <c r="J47" s="49"/>
    </row>
    <row r="48" spans="1:14" ht="21" customHeight="1">
      <c r="A48" s="56" t="s">
        <v>293</v>
      </c>
      <c r="B48" s="51">
        <f t="shared" ref="B48:B53" si="4">D48+F48</f>
        <v>6575</v>
      </c>
      <c r="C48" s="52">
        <f t="shared" ref="C48:C53" si="5">B48/$B$37*100</f>
        <v>4.2216172485970747</v>
      </c>
      <c r="D48" s="51">
        <v>4557</v>
      </c>
      <c r="E48" s="52">
        <f t="shared" ref="E48:E53" si="6">D48/B48*100</f>
        <v>69.307984790874528</v>
      </c>
      <c r="F48" s="51">
        <v>2018</v>
      </c>
      <c r="G48" s="52">
        <f t="shared" ref="G48:G53" si="7">F48/B48*100</f>
        <v>30.692015209125472</v>
      </c>
      <c r="H48" s="50"/>
      <c r="J48" s="49"/>
    </row>
    <row r="49" spans="1:10" ht="21" customHeight="1">
      <c r="A49" s="56" t="s">
        <v>294</v>
      </c>
      <c r="B49" s="51">
        <f t="shared" si="4"/>
        <v>17596</v>
      </c>
      <c r="C49" s="52">
        <f t="shared" si="5"/>
        <v>11.297882449629524</v>
      </c>
      <c r="D49" s="51">
        <v>12434</v>
      </c>
      <c r="E49" s="52">
        <f t="shared" si="6"/>
        <v>70.663787224369173</v>
      </c>
      <c r="F49" s="51">
        <v>5162</v>
      </c>
      <c r="G49" s="52">
        <f t="shared" si="7"/>
        <v>29.336212775630827</v>
      </c>
      <c r="H49" s="50"/>
      <c r="J49" s="49"/>
    </row>
    <row r="50" spans="1:10" ht="21" customHeight="1">
      <c r="A50" s="56" t="s">
        <v>295</v>
      </c>
      <c r="B50" s="51">
        <f t="shared" si="4"/>
        <v>1610</v>
      </c>
      <c r="C50" s="52">
        <f t="shared" si="5"/>
        <v>1.0337344137249111</v>
      </c>
      <c r="D50" s="51">
        <v>875</v>
      </c>
      <c r="E50" s="52">
        <f t="shared" si="6"/>
        <v>54.347826086956516</v>
      </c>
      <c r="F50" s="51">
        <v>735</v>
      </c>
      <c r="G50" s="52">
        <f t="shared" si="7"/>
        <v>45.652173913043477</v>
      </c>
      <c r="H50" s="50"/>
      <c r="J50" s="49"/>
    </row>
    <row r="51" spans="1:10" ht="21" customHeight="1">
      <c r="A51" s="56" t="s">
        <v>296</v>
      </c>
      <c r="B51" s="51">
        <f t="shared" si="4"/>
        <v>7316</v>
      </c>
      <c r="C51" s="52">
        <f t="shared" si="5"/>
        <v>4.6973919073363044</v>
      </c>
      <c r="D51" s="51">
        <v>3501</v>
      </c>
      <c r="E51" s="52">
        <f t="shared" si="6"/>
        <v>47.854018589393107</v>
      </c>
      <c r="F51" s="51">
        <v>3815</v>
      </c>
      <c r="G51" s="52">
        <f t="shared" si="7"/>
        <v>52.145981410606893</v>
      </c>
      <c r="H51" s="50"/>
      <c r="J51" s="49"/>
    </row>
    <row r="52" spans="1:10" ht="21" customHeight="1">
      <c r="A52" s="56" t="s">
        <v>297</v>
      </c>
      <c r="B52" s="51">
        <f t="shared" si="4"/>
        <v>1036</v>
      </c>
      <c r="C52" s="52">
        <f t="shared" si="5"/>
        <v>0.66518562274472537</v>
      </c>
      <c r="D52" s="51">
        <v>709</v>
      </c>
      <c r="E52" s="52">
        <f t="shared" si="6"/>
        <v>68.43629343629344</v>
      </c>
      <c r="F52" s="51">
        <v>327</v>
      </c>
      <c r="G52" s="52">
        <f t="shared" si="7"/>
        <v>31.56370656370656</v>
      </c>
      <c r="H52" s="50"/>
      <c r="J52" s="49"/>
    </row>
    <row r="53" spans="1:10" ht="21" customHeight="1">
      <c r="A53" s="56" t="s">
        <v>298</v>
      </c>
      <c r="B53" s="51">
        <f t="shared" si="4"/>
        <v>4679</v>
      </c>
      <c r="C53" s="52">
        <f t="shared" si="5"/>
        <v>3.004250510446496</v>
      </c>
      <c r="D53" s="51">
        <v>2994</v>
      </c>
      <c r="E53" s="52">
        <f t="shared" si="6"/>
        <v>63.988031630690323</v>
      </c>
      <c r="F53" s="51">
        <v>1685</v>
      </c>
      <c r="G53" s="52">
        <f t="shared" si="7"/>
        <v>36.011968369309685</v>
      </c>
      <c r="H53" s="50"/>
      <c r="J53" s="49"/>
    </row>
    <row r="54" spans="1:10" ht="21" customHeight="1">
      <c r="A54" s="53" t="s">
        <v>299</v>
      </c>
      <c r="B54" s="53"/>
      <c r="C54" s="52"/>
      <c r="D54" s="51"/>
      <c r="E54" s="52"/>
      <c r="F54" s="51"/>
      <c r="G54" s="52"/>
      <c r="H54" s="50"/>
      <c r="J54" s="49"/>
    </row>
    <row r="55" spans="1:10" ht="21" customHeight="1">
      <c r="A55" s="56" t="s">
        <v>300</v>
      </c>
      <c r="B55" s="51">
        <f>D55+F55</f>
        <v>17672</v>
      </c>
      <c r="C55" s="52">
        <f>B55/$B$37*100</f>
        <v>11.346679850525856</v>
      </c>
      <c r="D55" s="51">
        <v>10244</v>
      </c>
      <c r="E55" s="52">
        <f>D55/B55*100</f>
        <v>57.967406066093254</v>
      </c>
      <c r="F55" s="51">
        <v>7428</v>
      </c>
      <c r="G55" s="52">
        <f>F55/B55*100</f>
        <v>42.032593933906746</v>
      </c>
      <c r="H55" s="50"/>
      <c r="J55" s="49"/>
    </row>
    <row r="56" spans="1:10" ht="21" customHeight="1">
      <c r="A56" s="56" t="s">
        <v>301</v>
      </c>
      <c r="B56" s="51">
        <f>D56+F56</f>
        <v>1029</v>
      </c>
      <c r="C56" s="52">
        <f>B56/$B$37*100</f>
        <v>0.66069112529374752</v>
      </c>
      <c r="D56" s="51">
        <v>627</v>
      </c>
      <c r="E56" s="52">
        <f>D56/B56*100</f>
        <v>60.932944606413997</v>
      </c>
      <c r="F56" s="51">
        <v>402</v>
      </c>
      <c r="G56" s="52">
        <f>F56/B56*100</f>
        <v>39.067055393586003</v>
      </c>
      <c r="H56" s="50"/>
      <c r="J56" s="49"/>
    </row>
    <row r="57" spans="1:10" ht="21" customHeight="1">
      <c r="A57" s="53" t="s">
        <v>302</v>
      </c>
      <c r="B57" s="53"/>
      <c r="C57" s="52"/>
      <c r="D57" s="51"/>
      <c r="E57" s="52"/>
      <c r="F57" s="51"/>
      <c r="G57" s="52"/>
      <c r="H57" s="50"/>
      <c r="J57" s="49"/>
    </row>
    <row r="58" spans="1:10" ht="21" customHeight="1">
      <c r="A58" s="56" t="s">
        <v>303</v>
      </c>
      <c r="B58" s="51">
        <f>D58+F58</f>
        <v>3115</v>
      </c>
      <c r="C58" s="52">
        <f>B58/$B$37*100</f>
        <v>2.0000513656851537</v>
      </c>
      <c r="D58" s="51">
        <v>1794</v>
      </c>
      <c r="E58" s="52">
        <f t="shared" ref="E58:E63" si="8">D58/B58*100</f>
        <v>57.59229534510434</v>
      </c>
      <c r="F58" s="51">
        <v>1321</v>
      </c>
      <c r="G58" s="52">
        <f t="shared" ref="G58:G63" si="9">F58/B58*100</f>
        <v>42.407704654895667</v>
      </c>
      <c r="H58" s="50"/>
      <c r="J58" s="49"/>
    </row>
    <row r="59" spans="1:10" ht="21" customHeight="1">
      <c r="A59" s="56" t="s">
        <v>304</v>
      </c>
      <c r="B59" s="51">
        <f>D59+F59</f>
        <v>7548</v>
      </c>
      <c r="C59" s="52">
        <f>B59/$B$37*100</f>
        <v>4.8463523942829987</v>
      </c>
      <c r="D59" s="51">
        <v>5438</v>
      </c>
      <c r="E59" s="52">
        <f t="shared" si="8"/>
        <v>72.045574986751461</v>
      </c>
      <c r="F59" s="51">
        <v>2110</v>
      </c>
      <c r="G59" s="52">
        <f t="shared" si="9"/>
        <v>27.954425013248539</v>
      </c>
      <c r="H59" s="50"/>
      <c r="J59" s="49"/>
    </row>
    <row r="60" spans="1:10" ht="21" customHeight="1">
      <c r="A60" s="56" t="s">
        <v>305</v>
      </c>
      <c r="B60" s="51">
        <f>D60+F60</f>
        <v>1208</v>
      </c>
      <c r="C60" s="52">
        <f>B60/$B$37*100</f>
        <v>0.77562184582589599</v>
      </c>
      <c r="D60" s="51">
        <v>536</v>
      </c>
      <c r="E60" s="52">
        <f t="shared" si="8"/>
        <v>44.370860927152314</v>
      </c>
      <c r="F60" s="51">
        <v>672</v>
      </c>
      <c r="G60" s="52">
        <f t="shared" si="9"/>
        <v>55.629139072847678</v>
      </c>
      <c r="H60" s="50"/>
      <c r="J60" s="49"/>
    </row>
    <row r="61" spans="1:10" ht="21" customHeight="1">
      <c r="A61" s="56" t="s">
        <v>306</v>
      </c>
      <c r="B61" s="51">
        <f>D61+F61</f>
        <v>577</v>
      </c>
      <c r="C61" s="52">
        <f>B61/$B$37*100</f>
        <v>0.37047500417346196</v>
      </c>
      <c r="D61" s="51">
        <v>261</v>
      </c>
      <c r="E61" s="52">
        <f t="shared" si="8"/>
        <v>45.233968804159446</v>
      </c>
      <c r="F61" s="51">
        <v>316</v>
      </c>
      <c r="G61" s="52">
        <f t="shared" si="9"/>
        <v>54.766031195840561</v>
      </c>
      <c r="H61" s="50"/>
      <c r="J61" s="49"/>
    </row>
    <row r="62" spans="1:10" ht="36.75" customHeight="1">
      <c r="A62" s="56" t="s">
        <v>342</v>
      </c>
      <c r="B62" s="51">
        <f>D62+F62</f>
        <v>11994</v>
      </c>
      <c r="C62" s="52">
        <f>B62/$B$37*100</f>
        <v>7.7010003467183745</v>
      </c>
      <c r="D62" s="51">
        <v>11546</v>
      </c>
      <c r="E62" s="52">
        <f t="shared" si="8"/>
        <v>96.264799066199771</v>
      </c>
      <c r="F62" s="55">
        <v>448</v>
      </c>
      <c r="G62" s="52">
        <f t="shared" si="9"/>
        <v>3.7352009338002334</v>
      </c>
      <c r="H62" s="50"/>
      <c r="J62" s="49"/>
    </row>
    <row r="63" spans="1:10" ht="21" customHeight="1">
      <c r="A63" s="53" t="s">
        <v>308</v>
      </c>
      <c r="B63" s="51">
        <f>SUM(B65:B87)</f>
        <v>142043</v>
      </c>
      <c r="C63" s="52">
        <f>B63/$B$63*100</f>
        <v>100</v>
      </c>
      <c r="D63" s="51">
        <f>SUM(D65:D87)</f>
        <v>97086</v>
      </c>
      <c r="E63" s="52">
        <f t="shared" si="8"/>
        <v>68.349725083249439</v>
      </c>
      <c r="F63" s="51">
        <f>SUM(F65:F87)</f>
        <v>44957</v>
      </c>
      <c r="G63" s="52">
        <f t="shared" si="9"/>
        <v>31.650274916750558</v>
      </c>
      <c r="H63" s="50"/>
      <c r="J63" s="49"/>
    </row>
    <row r="64" spans="1:10" ht="21" customHeight="1">
      <c r="A64" s="53" t="s">
        <v>309</v>
      </c>
      <c r="B64" s="53"/>
      <c r="C64" s="52"/>
      <c r="D64" s="53"/>
      <c r="E64" s="52"/>
      <c r="F64" s="53"/>
      <c r="G64" s="52"/>
      <c r="H64" s="50"/>
      <c r="J64" s="49"/>
    </row>
    <row r="65" spans="1:10" ht="21" customHeight="1">
      <c r="A65" s="56" t="s">
        <v>310</v>
      </c>
      <c r="B65" s="51">
        <f>D65+F65</f>
        <v>2750</v>
      </c>
      <c r="C65" s="52">
        <f>B65/$B$63*100</f>
        <v>1.9360334546580964</v>
      </c>
      <c r="D65" s="51">
        <v>2207</v>
      </c>
      <c r="E65" s="52">
        <f>D65/B65*100</f>
        <v>80.25454545454545</v>
      </c>
      <c r="F65" s="55">
        <v>543</v>
      </c>
      <c r="G65" s="52">
        <f>F65/B65*100</f>
        <v>19.745454545454546</v>
      </c>
      <c r="H65" s="50"/>
      <c r="J65" s="49"/>
    </row>
    <row r="66" spans="1:10" ht="21" customHeight="1">
      <c r="A66" s="56" t="s">
        <v>311</v>
      </c>
      <c r="B66" s="51">
        <f>D66+F66</f>
        <v>6428</v>
      </c>
      <c r="C66" s="52">
        <f>B66/$B$63*100</f>
        <v>4.5253901987426337</v>
      </c>
      <c r="D66" s="51">
        <v>4921</v>
      </c>
      <c r="E66" s="52">
        <f>D66/B66*100</f>
        <v>76.555693839452402</v>
      </c>
      <c r="F66" s="51">
        <v>1507</v>
      </c>
      <c r="G66" s="52">
        <f>F66/B66*100</f>
        <v>23.444306160547605</v>
      </c>
      <c r="H66" s="50"/>
      <c r="J66" s="49"/>
    </row>
    <row r="67" spans="1:10" ht="21" customHeight="1">
      <c r="A67" s="56" t="s">
        <v>312</v>
      </c>
      <c r="B67" s="51">
        <f>D67+F67</f>
        <v>2459</v>
      </c>
      <c r="C67" s="52">
        <f>B67/$B$63*100</f>
        <v>1.7311659145470035</v>
      </c>
      <c r="D67" s="51">
        <v>1396</v>
      </c>
      <c r="E67" s="52">
        <f>D67/B67*100</f>
        <v>56.771045140300934</v>
      </c>
      <c r="F67" s="51">
        <v>1063</v>
      </c>
      <c r="G67" s="52">
        <f>F67/B67*100</f>
        <v>43.228954859699066</v>
      </c>
      <c r="H67" s="50"/>
      <c r="J67" s="49"/>
    </row>
    <row r="68" spans="1:10" ht="21" customHeight="1">
      <c r="A68" s="56" t="s">
        <v>313</v>
      </c>
      <c r="B68" s="51">
        <f>D68+F68</f>
        <v>676</v>
      </c>
      <c r="C68" s="52">
        <f>B68/$B$63*100</f>
        <v>0.47591222376322667</v>
      </c>
      <c r="D68" s="55">
        <v>457</v>
      </c>
      <c r="E68" s="52">
        <f>D68/B68*100</f>
        <v>67.603550295857985</v>
      </c>
      <c r="F68" s="55">
        <v>219</v>
      </c>
      <c r="G68" s="52">
        <f>F68/B68*100</f>
        <v>32.396449704142007</v>
      </c>
      <c r="H68" s="50"/>
      <c r="J68" s="49"/>
    </row>
    <row r="69" spans="1:10" ht="21" customHeight="1">
      <c r="A69" s="56" t="s">
        <v>314</v>
      </c>
      <c r="B69" s="51">
        <f>D69+F69</f>
        <v>401</v>
      </c>
      <c r="C69" s="52">
        <f>B69/$B$63*100</f>
        <v>0.28230887829741702</v>
      </c>
      <c r="D69" s="55">
        <v>204</v>
      </c>
      <c r="E69" s="52">
        <f>D69/B69*100</f>
        <v>50.872817955112218</v>
      </c>
      <c r="F69" s="55">
        <v>197</v>
      </c>
      <c r="G69" s="52">
        <f>F69/B69*100</f>
        <v>49.127182044887782</v>
      </c>
      <c r="H69" s="50"/>
      <c r="J69" s="49"/>
    </row>
    <row r="70" spans="1:10" ht="21" customHeight="1">
      <c r="A70" s="53" t="s">
        <v>341</v>
      </c>
      <c r="B70" s="53"/>
      <c r="C70" s="52"/>
      <c r="D70" s="53"/>
      <c r="E70" s="52"/>
      <c r="F70" s="53"/>
      <c r="G70" s="52"/>
      <c r="H70" s="50"/>
      <c r="J70" s="49"/>
    </row>
    <row r="71" spans="1:10" ht="21" customHeight="1">
      <c r="A71" s="56" t="s">
        <v>316</v>
      </c>
      <c r="B71" s="51">
        <f>D71+F71</f>
        <v>6388</v>
      </c>
      <c r="C71" s="52">
        <f>B71/$B$63*100</f>
        <v>4.4972297121294256</v>
      </c>
      <c r="D71" s="51">
        <v>3283</v>
      </c>
      <c r="E71" s="52">
        <f>D71/B71*100</f>
        <v>51.393237319974951</v>
      </c>
      <c r="F71" s="51">
        <v>3105</v>
      </c>
      <c r="G71" s="52">
        <f>F71/B71*100</f>
        <v>48.606762680025042</v>
      </c>
      <c r="H71" s="50"/>
      <c r="J71" s="49"/>
    </row>
    <row r="72" spans="1:10" ht="21" customHeight="1">
      <c r="A72" s="56" t="s">
        <v>317</v>
      </c>
      <c r="B72" s="51">
        <f>D72+F72</f>
        <v>7690</v>
      </c>
      <c r="C72" s="52">
        <f>B72/$B$63*100</f>
        <v>5.4138535513893675</v>
      </c>
      <c r="D72" s="51">
        <v>4918</v>
      </c>
      <c r="E72" s="52">
        <f>D72/B72*100</f>
        <v>63.953185955786736</v>
      </c>
      <c r="F72" s="51">
        <v>2772</v>
      </c>
      <c r="G72" s="52">
        <f>F72/B72*100</f>
        <v>36.046814044213264</v>
      </c>
      <c r="H72" s="50"/>
      <c r="J72" s="49"/>
    </row>
    <row r="73" spans="1:10" ht="21" customHeight="1">
      <c r="A73" s="56" t="s">
        <v>318</v>
      </c>
      <c r="B73" s="51">
        <f>D73+F73</f>
        <v>5771</v>
      </c>
      <c r="C73" s="52">
        <f>B73/$B$63*100</f>
        <v>4.062854206120682</v>
      </c>
      <c r="D73" s="51">
        <v>3265</v>
      </c>
      <c r="E73" s="52">
        <f>D73/B73*100</f>
        <v>56.575983365101365</v>
      </c>
      <c r="F73" s="51">
        <v>2506</v>
      </c>
      <c r="G73" s="52">
        <f>F73/B73*100</f>
        <v>43.424016634898635</v>
      </c>
      <c r="H73" s="50"/>
      <c r="J73" s="49"/>
    </row>
    <row r="74" spans="1:10" ht="21" customHeight="1">
      <c r="A74" s="56" t="s">
        <v>320</v>
      </c>
      <c r="B74" s="51">
        <f>D74+F74</f>
        <v>14745</v>
      </c>
      <c r="C74" s="52">
        <f>B74/$B$63*100</f>
        <v>10.380659377794048</v>
      </c>
      <c r="D74" s="51">
        <v>9027</v>
      </c>
      <c r="E74" s="52">
        <f>D74/B74*100</f>
        <v>61.220752797558497</v>
      </c>
      <c r="F74" s="51">
        <v>5718</v>
      </c>
      <c r="G74" s="52">
        <f>F74/B74*100</f>
        <v>38.77924720244151</v>
      </c>
      <c r="H74" s="50"/>
      <c r="J74" s="49"/>
    </row>
    <row r="75" spans="1:10" ht="21" customHeight="1">
      <c r="A75" s="56" t="s">
        <v>321</v>
      </c>
      <c r="B75" s="51">
        <f>D75+F75</f>
        <v>14895</v>
      </c>
      <c r="C75" s="52">
        <f>B75/$B$63*100</f>
        <v>10.48626120259358</v>
      </c>
      <c r="D75" s="51">
        <v>8400</v>
      </c>
      <c r="E75" s="52">
        <f>D75/B75*100</f>
        <v>56.394763343403831</v>
      </c>
      <c r="F75" s="51">
        <v>6495</v>
      </c>
      <c r="G75" s="52">
        <f>F75/B75*100</f>
        <v>43.605236656596176</v>
      </c>
      <c r="H75" s="50"/>
      <c r="J75" s="49"/>
    </row>
    <row r="76" spans="1:10" ht="21" customHeight="1">
      <c r="A76" s="53" t="s">
        <v>322</v>
      </c>
      <c r="B76" s="53"/>
      <c r="C76" s="52"/>
      <c r="D76" s="53"/>
      <c r="E76" s="52"/>
      <c r="F76" s="53"/>
      <c r="G76" s="52"/>
      <c r="H76" s="50"/>
      <c r="J76" s="49"/>
    </row>
    <row r="77" spans="1:10" ht="21" customHeight="1">
      <c r="A77" s="56" t="s">
        <v>323</v>
      </c>
      <c r="B77" s="51">
        <f t="shared" ref="B77:B83" si="10">D77+F77</f>
        <v>40775</v>
      </c>
      <c r="C77" s="52">
        <f t="shared" ref="C77:C83" si="11">B77/$B$63*100</f>
        <v>28.706096041339595</v>
      </c>
      <c r="D77" s="51">
        <v>32799</v>
      </c>
      <c r="E77" s="52">
        <f t="shared" ref="E77:E83" si="12">D77/B77*100</f>
        <v>80.438994481912943</v>
      </c>
      <c r="F77" s="51">
        <v>7976</v>
      </c>
      <c r="G77" s="52">
        <f t="shared" ref="G77:G83" si="13">F77/B77*100</f>
        <v>19.561005518087065</v>
      </c>
      <c r="H77" s="50"/>
      <c r="J77" s="49"/>
    </row>
    <row r="78" spans="1:10" ht="21" customHeight="1">
      <c r="A78" s="56" t="s">
        <v>325</v>
      </c>
      <c r="B78" s="51">
        <f t="shared" si="10"/>
        <v>4296</v>
      </c>
      <c r="C78" s="52">
        <f t="shared" si="11"/>
        <v>3.0244362622586118</v>
      </c>
      <c r="D78" s="51">
        <v>2971</v>
      </c>
      <c r="E78" s="52">
        <f t="shared" si="12"/>
        <v>69.15735567970205</v>
      </c>
      <c r="F78" s="51">
        <v>1325</v>
      </c>
      <c r="G78" s="52">
        <f t="shared" si="13"/>
        <v>30.84264432029795</v>
      </c>
      <c r="H78" s="50"/>
      <c r="J78" s="49"/>
    </row>
    <row r="79" spans="1:10" ht="21" customHeight="1">
      <c r="A79" s="56" t="s">
        <v>326</v>
      </c>
      <c r="B79" s="51">
        <f t="shared" si="10"/>
        <v>826</v>
      </c>
      <c r="C79" s="52">
        <f t="shared" si="11"/>
        <v>0.58151404856275923</v>
      </c>
      <c r="D79" s="55">
        <v>530</v>
      </c>
      <c r="E79" s="52">
        <f t="shared" si="12"/>
        <v>64.164648910411628</v>
      </c>
      <c r="F79" s="51">
        <v>296</v>
      </c>
      <c r="G79" s="52">
        <f t="shared" si="13"/>
        <v>35.835351089588379</v>
      </c>
      <c r="H79" s="50"/>
      <c r="J79" s="49"/>
    </row>
    <row r="80" spans="1:10" ht="21" customHeight="1">
      <c r="A80" s="56" t="s">
        <v>327</v>
      </c>
      <c r="B80" s="51">
        <f t="shared" si="10"/>
        <v>16406</v>
      </c>
      <c r="C80" s="52">
        <f t="shared" si="11"/>
        <v>11.550023584407539</v>
      </c>
      <c r="D80" s="51">
        <v>10081</v>
      </c>
      <c r="E80" s="52">
        <f t="shared" si="12"/>
        <v>61.447031573814456</v>
      </c>
      <c r="F80" s="51">
        <v>6325</v>
      </c>
      <c r="G80" s="52">
        <f t="shared" si="13"/>
        <v>38.552968426185544</v>
      </c>
      <c r="H80" s="50"/>
      <c r="J80" s="49"/>
    </row>
    <row r="81" spans="1:10" ht="21" customHeight="1">
      <c r="A81" s="56" t="s">
        <v>338</v>
      </c>
      <c r="B81" s="51">
        <f t="shared" si="10"/>
        <v>1850</v>
      </c>
      <c r="C81" s="52">
        <f t="shared" si="11"/>
        <v>1.3024225058609011</v>
      </c>
      <c r="D81" s="51">
        <v>1111</v>
      </c>
      <c r="E81" s="52">
        <f t="shared" si="12"/>
        <v>60.054054054054049</v>
      </c>
      <c r="F81" s="51">
        <v>739</v>
      </c>
      <c r="G81" s="52">
        <f t="shared" si="13"/>
        <v>39.945945945945951</v>
      </c>
      <c r="H81" s="50"/>
      <c r="J81" s="49"/>
    </row>
    <row r="82" spans="1:10" ht="21" customHeight="1">
      <c r="A82" s="56" t="s">
        <v>339</v>
      </c>
      <c r="B82" s="54">
        <f t="shared" si="10"/>
        <v>2452</v>
      </c>
      <c r="C82" s="52">
        <f t="shared" si="11"/>
        <v>1.7262378293896918</v>
      </c>
      <c r="D82" s="51">
        <f>1572</f>
        <v>1572</v>
      </c>
      <c r="E82" s="52">
        <f t="shared" si="12"/>
        <v>64.110929853181077</v>
      </c>
      <c r="F82" s="51">
        <v>880</v>
      </c>
      <c r="G82" s="52">
        <f t="shared" si="13"/>
        <v>35.889070146818923</v>
      </c>
      <c r="H82" s="50"/>
      <c r="J82" s="49"/>
    </row>
    <row r="83" spans="1:10" ht="21" customHeight="1">
      <c r="A83" s="56" t="s">
        <v>328</v>
      </c>
      <c r="B83" s="51">
        <f t="shared" si="10"/>
        <v>4811</v>
      </c>
      <c r="C83" s="52">
        <f t="shared" si="11"/>
        <v>3.3870025274036735</v>
      </c>
      <c r="D83" s="51">
        <v>4481</v>
      </c>
      <c r="E83" s="52">
        <f t="shared" si="12"/>
        <v>93.140719185200581</v>
      </c>
      <c r="F83" s="51">
        <v>330</v>
      </c>
      <c r="G83" s="52">
        <f t="shared" si="13"/>
        <v>6.8592808147994173</v>
      </c>
      <c r="H83" s="50"/>
      <c r="J83" s="49"/>
    </row>
    <row r="84" spans="1:10" ht="21" customHeight="1">
      <c r="A84" s="53" t="s">
        <v>329</v>
      </c>
      <c r="B84" s="53"/>
      <c r="C84" s="52"/>
      <c r="D84" s="53"/>
      <c r="E84" s="52"/>
      <c r="F84" s="53"/>
      <c r="G84" s="52"/>
      <c r="H84" s="50"/>
      <c r="J84" s="49"/>
    </row>
    <row r="85" spans="1:10" ht="21" customHeight="1">
      <c r="A85" s="56" t="s">
        <v>330</v>
      </c>
      <c r="B85" s="51">
        <f>D85+F85</f>
        <v>2658</v>
      </c>
      <c r="C85" s="52">
        <f>B85/$B$63*100</f>
        <v>1.8712643354477163</v>
      </c>
      <c r="D85" s="51">
        <v>1518</v>
      </c>
      <c r="E85" s="52">
        <f>D85/B85*100</f>
        <v>57.110609480812649</v>
      </c>
      <c r="F85" s="51">
        <v>1140</v>
      </c>
      <c r="G85" s="52">
        <f>F85/B85*100</f>
        <v>42.889390519187359</v>
      </c>
      <c r="H85" s="50"/>
      <c r="J85" s="49"/>
    </row>
    <row r="86" spans="1:10" ht="21" customHeight="1">
      <c r="A86" s="56" t="s">
        <v>331</v>
      </c>
      <c r="B86" s="51">
        <f>D86+F86</f>
        <v>3028</v>
      </c>
      <c r="C86" s="52">
        <f>B86/$B$63*100</f>
        <v>2.1317488366198969</v>
      </c>
      <c r="D86" s="51">
        <v>2262</v>
      </c>
      <c r="E86" s="52">
        <f>D86/B86*100</f>
        <v>74.702774108322316</v>
      </c>
      <c r="F86" s="51">
        <v>766</v>
      </c>
      <c r="G86" s="52">
        <f>F86/B86*100</f>
        <v>25.297225891677677</v>
      </c>
      <c r="H86" s="50"/>
      <c r="J86" s="49"/>
    </row>
    <row r="87" spans="1:10" ht="21" customHeight="1">
      <c r="A87" s="56" t="s">
        <v>332</v>
      </c>
      <c r="B87" s="51">
        <f>D87+F87</f>
        <v>2738</v>
      </c>
      <c r="C87" s="52">
        <f>B87/$B$63*100</f>
        <v>1.9275853086741339</v>
      </c>
      <c r="D87" s="51">
        <v>1683</v>
      </c>
      <c r="E87" s="52">
        <f>D87/B87*100</f>
        <v>61.468224981738494</v>
      </c>
      <c r="F87" s="51">
        <v>1055</v>
      </c>
      <c r="G87" s="52">
        <f>F87/B87*100</f>
        <v>38.531775018261506</v>
      </c>
      <c r="H87" s="50"/>
      <c r="J87" s="49"/>
    </row>
    <row r="88" spans="1:10" ht="6.75" customHeight="1">
      <c r="A88" s="61"/>
      <c r="B88" s="62"/>
      <c r="C88" s="63"/>
      <c r="D88" s="62"/>
      <c r="E88" s="63"/>
      <c r="F88" s="62"/>
      <c r="G88" s="63"/>
      <c r="H88" s="50"/>
      <c r="J88" s="49"/>
    </row>
    <row r="89" spans="1:10" ht="16.5" customHeight="1">
      <c r="A89" s="423" t="s">
        <v>6</v>
      </c>
      <c r="B89" s="423"/>
      <c r="C89" s="423"/>
      <c r="D89" s="423"/>
      <c r="E89" s="423"/>
      <c r="F89" s="423"/>
      <c r="G89" s="423"/>
    </row>
  </sheetData>
  <mergeCells count="7">
    <mergeCell ref="A89:G89"/>
    <mergeCell ref="A1:G1"/>
    <mergeCell ref="A2:F2"/>
    <mergeCell ref="A3:A4"/>
    <mergeCell ref="B3:C3"/>
    <mergeCell ref="D3:E3"/>
    <mergeCell ref="F3:G3"/>
  </mergeCells>
  <phoneticPr fontId="6" type="noConversion"/>
  <printOptions horizontalCentered="1"/>
  <pageMargins left="0.41" right="0.34" top="0.39" bottom="0.56000000000000005" header="0.15748031496062992" footer="0.19685039370078741"/>
  <pageSetup paperSize="9" scale="95" orientation="portrait" r:id="rId1"/>
  <headerFooter alignWithMargins="0">
    <oddFooter>&amp;C&amp;"標楷體,標準"第&amp;"Times New Roman,標準" &amp;P &amp;"標楷體,標準"頁，共&amp;"Times New Roman,標準" &amp;N &amp;"標楷體,標準"頁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3"/>
  <sheetViews>
    <sheetView topLeftCell="A10" workbookViewId="0">
      <selection activeCell="D9" sqref="D9"/>
    </sheetView>
  </sheetViews>
  <sheetFormatPr defaultRowHeight="16.5"/>
  <cols>
    <col min="1" max="1" width="25.125" customWidth="1"/>
    <col min="2" max="2" width="12.75" style="33" customWidth="1"/>
    <col min="3" max="7" width="12.75" customWidth="1"/>
  </cols>
  <sheetData>
    <row r="1" spans="1:7" ht="32.25" customHeight="1">
      <c r="A1" s="410" t="s">
        <v>340</v>
      </c>
      <c r="B1" s="410"/>
      <c r="C1" s="410"/>
      <c r="D1" s="410"/>
      <c r="E1" s="410"/>
      <c r="F1" s="410"/>
      <c r="G1" s="410"/>
    </row>
    <row r="2" spans="1:7" ht="23.25" customHeight="1" thickBot="1">
      <c r="A2" s="417" t="s">
        <v>249</v>
      </c>
      <c r="B2" s="417"/>
      <c r="C2" s="417"/>
      <c r="D2" s="417"/>
      <c r="E2" s="417"/>
      <c r="F2" s="417"/>
      <c r="G2" s="36" t="s">
        <v>250</v>
      </c>
    </row>
    <row r="3" spans="1:7" ht="21" customHeight="1">
      <c r="A3" s="430" t="s">
        <v>88</v>
      </c>
      <c r="B3" s="420" t="s">
        <v>251</v>
      </c>
      <c r="C3" s="420"/>
      <c r="D3" s="420" t="s">
        <v>252</v>
      </c>
      <c r="E3" s="420"/>
      <c r="F3" s="420" t="s">
        <v>253</v>
      </c>
      <c r="G3" s="431"/>
    </row>
    <row r="4" spans="1:7" ht="23.25" customHeight="1">
      <c r="A4" s="415"/>
      <c r="B4" s="42" t="s">
        <v>333</v>
      </c>
      <c r="C4" s="42" t="s">
        <v>254</v>
      </c>
      <c r="D4" s="42" t="s">
        <v>1</v>
      </c>
      <c r="E4" s="42" t="s">
        <v>254</v>
      </c>
      <c r="F4" s="42" t="s">
        <v>1</v>
      </c>
      <c r="G4" s="43" t="s">
        <v>254</v>
      </c>
    </row>
    <row r="5" spans="1:7" ht="21.75" customHeight="1">
      <c r="A5" s="37" t="s">
        <v>334</v>
      </c>
      <c r="B5" s="25">
        <v>565531.84159999993</v>
      </c>
      <c r="C5" s="26">
        <v>100.00000000000003</v>
      </c>
      <c r="D5" s="25">
        <v>349983.69993333332</v>
      </c>
      <c r="E5" s="26">
        <v>61.885763840133414</v>
      </c>
      <c r="F5" s="25">
        <v>215548.14166666663</v>
      </c>
      <c r="G5" s="26">
        <v>38.114236159866593</v>
      </c>
    </row>
    <row r="6" spans="1:7" ht="20.100000000000001" customHeight="1">
      <c r="A6" s="432" t="s">
        <v>255</v>
      </c>
      <c r="B6" s="432"/>
      <c r="C6" s="432"/>
      <c r="D6" s="432"/>
      <c r="E6" s="432"/>
      <c r="F6" s="432"/>
      <c r="G6" s="432"/>
    </row>
    <row r="7" spans="1:7" ht="20.100000000000001" customHeight="1">
      <c r="A7" s="429" t="s">
        <v>256</v>
      </c>
      <c r="B7" s="429"/>
      <c r="C7" s="429"/>
      <c r="D7" s="429"/>
      <c r="E7" s="429"/>
      <c r="F7" s="429"/>
      <c r="G7" s="429"/>
    </row>
    <row r="8" spans="1:7" ht="20.100000000000001" customHeight="1">
      <c r="A8" s="38" t="s">
        <v>257</v>
      </c>
      <c r="B8" s="28">
        <f>D8+F8</f>
        <v>1793</v>
      </c>
      <c r="C8" s="29">
        <f>SUM(B8/B5)*100</f>
        <v>0.31704669270739083</v>
      </c>
      <c r="D8" s="28">
        <v>1169</v>
      </c>
      <c r="E8" s="29">
        <v>65.2</v>
      </c>
      <c r="F8" s="30">
        <v>624</v>
      </c>
      <c r="G8" s="29">
        <v>34.799999999999997</v>
      </c>
    </row>
    <row r="9" spans="1:7" ht="20.100000000000001" customHeight="1">
      <c r="A9" s="38" t="s">
        <v>258</v>
      </c>
      <c r="B9" s="28">
        <f>D9+F9</f>
        <v>5773</v>
      </c>
      <c r="C9" s="29">
        <f>SUM(B9/B5)*100</f>
        <v>1.02080901115436</v>
      </c>
      <c r="D9" s="28">
        <v>3868</v>
      </c>
      <c r="E9" s="29">
        <v>67</v>
      </c>
      <c r="F9" s="28">
        <v>1905</v>
      </c>
      <c r="G9" s="29">
        <v>33</v>
      </c>
    </row>
    <row r="10" spans="1:7" ht="20.100000000000001" customHeight="1">
      <c r="A10" s="429" t="s">
        <v>259</v>
      </c>
      <c r="B10" s="429"/>
      <c r="C10" s="429"/>
      <c r="D10" s="429"/>
      <c r="E10" s="429"/>
      <c r="F10" s="429"/>
      <c r="G10" s="429"/>
    </row>
    <row r="11" spans="1:7" ht="20.100000000000001" customHeight="1">
      <c r="A11" s="39" t="s">
        <v>260</v>
      </c>
      <c r="B11" s="28">
        <f>D11+F11</f>
        <v>1569</v>
      </c>
      <c r="C11" s="29">
        <f>SUM(B11/B5)*100</f>
        <v>0.27743795920685793</v>
      </c>
      <c r="D11" s="28">
        <v>715</v>
      </c>
      <c r="E11" s="29">
        <v>45.57</v>
      </c>
      <c r="F11" s="28">
        <v>854</v>
      </c>
      <c r="G11" s="29">
        <v>54.43</v>
      </c>
    </row>
    <row r="12" spans="1:7" ht="20.100000000000001" customHeight="1">
      <c r="A12" s="39" t="s">
        <v>261</v>
      </c>
      <c r="B12" s="28">
        <f>D12+F12</f>
        <v>2494</v>
      </c>
      <c r="C12" s="29">
        <f>SUM(B12/B5)*100</f>
        <v>0.44100080959968363</v>
      </c>
      <c r="D12" s="28">
        <v>1099</v>
      </c>
      <c r="E12" s="29">
        <v>44.07</v>
      </c>
      <c r="F12" s="28">
        <v>1395</v>
      </c>
      <c r="G12" s="29">
        <v>55.93</v>
      </c>
    </row>
    <row r="13" spans="1:7" ht="20.100000000000001" customHeight="1">
      <c r="A13" s="429" t="s">
        <v>262</v>
      </c>
      <c r="B13" s="429"/>
      <c r="C13" s="429"/>
      <c r="D13" s="429"/>
      <c r="E13" s="429"/>
      <c r="F13" s="429"/>
      <c r="G13" s="429"/>
    </row>
    <row r="14" spans="1:7" ht="20.100000000000001" customHeight="1">
      <c r="A14" s="39" t="s">
        <v>263</v>
      </c>
      <c r="B14" s="28">
        <f>D14+F14</f>
        <v>26404</v>
      </c>
      <c r="C14" s="29">
        <f>SUM(B14/B5)*100</f>
        <v>4.6688794613753188</v>
      </c>
      <c r="D14" s="28">
        <v>8801.3333333333339</v>
      </c>
      <c r="E14" s="29">
        <v>33.333333333333336</v>
      </c>
      <c r="F14" s="28">
        <v>17602.666666666668</v>
      </c>
      <c r="G14" s="29">
        <v>66.666666666666671</v>
      </c>
    </row>
    <row r="15" spans="1:7" ht="20.100000000000001" customHeight="1">
      <c r="A15" s="39" t="s">
        <v>264</v>
      </c>
      <c r="B15" s="28">
        <f>D15+F15</f>
        <v>21350</v>
      </c>
      <c r="C15" s="29">
        <f>SUM(B15/B5)*100</f>
        <v>3.7752074117695447</v>
      </c>
      <c r="D15" s="28">
        <v>10534</v>
      </c>
      <c r="E15" s="29">
        <v>49.34</v>
      </c>
      <c r="F15" s="28">
        <v>10816</v>
      </c>
      <c r="G15" s="29">
        <v>50.66</v>
      </c>
    </row>
    <row r="16" spans="1:7" ht="20.100000000000001" customHeight="1">
      <c r="A16" s="39" t="s">
        <v>265</v>
      </c>
      <c r="B16" s="28">
        <f>D16+F16</f>
        <v>2100</v>
      </c>
      <c r="C16" s="29">
        <f>SUM(B16/B5)*100</f>
        <v>0.37133187656749622</v>
      </c>
      <c r="D16" s="30">
        <v>975</v>
      </c>
      <c r="E16" s="29">
        <v>46.428571428571431</v>
      </c>
      <c r="F16" s="28">
        <v>1125</v>
      </c>
      <c r="G16" s="29">
        <v>53.571428571428569</v>
      </c>
    </row>
    <row r="17" spans="1:7" ht="20.100000000000001" customHeight="1">
      <c r="A17" s="429" t="s">
        <v>266</v>
      </c>
      <c r="B17" s="429"/>
      <c r="C17" s="429"/>
      <c r="D17" s="429"/>
      <c r="E17" s="429"/>
      <c r="F17" s="429"/>
      <c r="G17" s="429"/>
    </row>
    <row r="18" spans="1:7" ht="20.100000000000001" customHeight="1">
      <c r="A18" s="39" t="s">
        <v>335</v>
      </c>
      <c r="B18" s="25">
        <v>8876</v>
      </c>
      <c r="C18" s="26">
        <v>1.5694960649586174</v>
      </c>
      <c r="D18" s="25">
        <v>5289</v>
      </c>
      <c r="E18" s="26">
        <v>59.587652095538537</v>
      </c>
      <c r="F18" s="25">
        <v>3587</v>
      </c>
      <c r="G18" s="26">
        <v>40.41234790446147</v>
      </c>
    </row>
    <row r="19" spans="1:7" ht="20.100000000000001" customHeight="1">
      <c r="A19" s="39" t="s">
        <v>267</v>
      </c>
      <c r="B19" s="28">
        <f t="shared" ref="B19:B25" si="0">D19+F19</f>
        <v>25135</v>
      </c>
      <c r="C19" s="26">
        <f>SUM(B19/B5)*100</f>
        <v>4.4444889131066745</v>
      </c>
      <c r="D19" s="28">
        <v>16969</v>
      </c>
      <c r="E19" s="29">
        <v>67.510000000000005</v>
      </c>
      <c r="F19" s="28">
        <v>8166</v>
      </c>
      <c r="G19" s="29">
        <v>32.49</v>
      </c>
    </row>
    <row r="20" spans="1:7" ht="20.100000000000001" customHeight="1">
      <c r="A20" s="39" t="s">
        <v>268</v>
      </c>
      <c r="B20" s="28">
        <f t="shared" si="0"/>
        <v>28249</v>
      </c>
      <c r="C20" s="26">
        <f>SUM(B20/B5)*100</f>
        <v>4.9951210386453333</v>
      </c>
      <c r="D20" s="28">
        <v>14510</v>
      </c>
      <c r="E20" s="29">
        <v>51.36</v>
      </c>
      <c r="F20" s="28">
        <v>13739</v>
      </c>
      <c r="G20" s="29">
        <v>48.64</v>
      </c>
    </row>
    <row r="21" spans="1:7" ht="20.100000000000001" customHeight="1">
      <c r="A21" s="39" t="s">
        <v>269</v>
      </c>
      <c r="B21" s="28">
        <f t="shared" si="0"/>
        <v>10498</v>
      </c>
      <c r="C21" s="26">
        <f>SUM(B21/B5)*100</f>
        <v>1.8563057334312263</v>
      </c>
      <c r="D21" s="28">
        <v>5432</v>
      </c>
      <c r="E21" s="29">
        <v>51.74</v>
      </c>
      <c r="F21" s="28">
        <v>5066</v>
      </c>
      <c r="G21" s="29">
        <v>48.26</v>
      </c>
    </row>
    <row r="22" spans="1:7" ht="20.100000000000001" customHeight="1">
      <c r="A22" s="39" t="s">
        <v>270</v>
      </c>
      <c r="B22" s="28">
        <f t="shared" si="0"/>
        <v>4714</v>
      </c>
      <c r="C22" s="26">
        <f>SUM(B22/B5)*100</f>
        <v>0.83355165054246527</v>
      </c>
      <c r="D22" s="25">
        <v>2597.4139999999998</v>
      </c>
      <c r="E22" s="29">
        <v>55.1</v>
      </c>
      <c r="F22" s="25">
        <v>2116.5860000000002</v>
      </c>
      <c r="G22" s="29">
        <v>44.9</v>
      </c>
    </row>
    <row r="23" spans="1:7" ht="20.100000000000001" customHeight="1">
      <c r="A23" s="39" t="s">
        <v>271</v>
      </c>
      <c r="B23" s="28">
        <f t="shared" si="0"/>
        <v>3554</v>
      </c>
      <c r="C23" s="26">
        <f>SUM(B23/B5)*100</f>
        <v>0.62843499491470556</v>
      </c>
      <c r="D23" s="25">
        <v>2408</v>
      </c>
      <c r="E23" s="29">
        <v>67.75</v>
      </c>
      <c r="F23" s="25">
        <v>1146</v>
      </c>
      <c r="G23" s="29">
        <v>32.25</v>
      </c>
    </row>
    <row r="24" spans="1:7" ht="20.100000000000001" customHeight="1">
      <c r="A24" s="39" t="s">
        <v>272</v>
      </c>
      <c r="B24" s="28">
        <f t="shared" si="0"/>
        <v>5921</v>
      </c>
      <c r="C24" s="26">
        <f>SUM(B24/B5)*100</f>
        <v>1.0469790672172119</v>
      </c>
      <c r="D24" s="28">
        <v>3976</v>
      </c>
      <c r="E24" s="29">
        <v>67.150000000000006</v>
      </c>
      <c r="F24" s="28">
        <v>1945</v>
      </c>
      <c r="G24" s="29">
        <v>32.85</v>
      </c>
    </row>
    <row r="25" spans="1:7" ht="20.100000000000001" customHeight="1">
      <c r="A25" s="39" t="s">
        <v>273</v>
      </c>
      <c r="B25" s="28">
        <f t="shared" si="0"/>
        <v>41897</v>
      </c>
      <c r="C25" s="26">
        <f>SUM(B25/B5)*100</f>
        <v>7.4084245869278043</v>
      </c>
      <c r="D25" s="28">
        <v>24211</v>
      </c>
      <c r="E25" s="29">
        <v>57.79</v>
      </c>
      <c r="F25" s="28">
        <v>17686</v>
      </c>
      <c r="G25" s="29">
        <v>42.21</v>
      </c>
    </row>
    <row r="26" spans="1:7" ht="20.100000000000001" customHeight="1">
      <c r="A26" s="429" t="s">
        <v>3</v>
      </c>
      <c r="B26" s="429"/>
      <c r="C26" s="429"/>
      <c r="D26" s="429"/>
      <c r="E26" s="429"/>
      <c r="F26" s="429"/>
      <c r="G26" s="429"/>
    </row>
    <row r="27" spans="1:7" ht="20.100000000000001" customHeight="1">
      <c r="A27" s="39" t="s">
        <v>274</v>
      </c>
      <c r="B27" s="28">
        <f>D27+F27</f>
        <v>64257</v>
      </c>
      <c r="C27" s="26">
        <f>SUM(B27/B5)*100</f>
        <v>11.362224948856001</v>
      </c>
      <c r="D27" s="28">
        <v>39497</v>
      </c>
      <c r="E27" s="29">
        <v>61.47</v>
      </c>
      <c r="F27" s="28">
        <v>24760</v>
      </c>
      <c r="G27" s="29">
        <v>38.53</v>
      </c>
    </row>
    <row r="28" spans="1:7" ht="20.100000000000001" customHeight="1">
      <c r="A28" s="429" t="s">
        <v>4</v>
      </c>
      <c r="B28" s="429"/>
      <c r="C28" s="429"/>
      <c r="D28" s="429"/>
      <c r="E28" s="429"/>
      <c r="F28" s="429"/>
      <c r="G28" s="429"/>
    </row>
    <row r="29" spans="1:7" ht="20.100000000000001" customHeight="1">
      <c r="A29" s="39" t="s">
        <v>275</v>
      </c>
      <c r="B29" s="28">
        <f>D29+F29</f>
        <v>1951</v>
      </c>
      <c r="C29" s="26">
        <f>SUM(B29/B5)*100</f>
        <v>0.3449849958015167</v>
      </c>
      <c r="D29" s="28">
        <v>1436</v>
      </c>
      <c r="E29" s="29">
        <v>73.599999999999994</v>
      </c>
      <c r="F29" s="30">
        <v>515</v>
      </c>
      <c r="G29" s="29">
        <v>26.4</v>
      </c>
    </row>
    <row r="30" spans="1:7" ht="20.100000000000001" customHeight="1">
      <c r="A30" s="39" t="s">
        <v>276</v>
      </c>
      <c r="B30" s="28">
        <f>D30+F30</f>
        <v>551</v>
      </c>
      <c r="C30" s="26">
        <f>SUM(B30/B5)*100</f>
        <v>9.7430411423185911E-2</v>
      </c>
      <c r="D30" s="30">
        <v>369</v>
      </c>
      <c r="E30" s="29">
        <v>66.97</v>
      </c>
      <c r="F30" s="30">
        <v>182</v>
      </c>
      <c r="G30" s="29">
        <v>33.03</v>
      </c>
    </row>
    <row r="31" spans="1:7" ht="20.100000000000001" customHeight="1">
      <c r="A31" s="39" t="s">
        <v>277</v>
      </c>
      <c r="B31" s="28">
        <f>D31+F31</f>
        <v>512</v>
      </c>
      <c r="C31" s="26">
        <f>SUM(B31/B5)*100</f>
        <v>9.0534248001218134E-2</v>
      </c>
      <c r="D31" s="31">
        <v>425.98400000000004</v>
      </c>
      <c r="E31" s="29">
        <v>83.2</v>
      </c>
      <c r="F31" s="31">
        <v>86.016000000000005</v>
      </c>
      <c r="G31" s="29">
        <v>16.8</v>
      </c>
    </row>
    <row r="32" spans="1:7" ht="20.100000000000001" customHeight="1">
      <c r="A32" s="40" t="s">
        <v>5</v>
      </c>
      <c r="B32" s="32"/>
      <c r="C32" s="32"/>
      <c r="D32" s="32"/>
      <c r="E32" s="32"/>
      <c r="F32" s="32"/>
      <c r="G32" s="32"/>
    </row>
    <row r="33" spans="1:7" ht="20.100000000000001" customHeight="1">
      <c r="A33" s="39" t="s">
        <v>278</v>
      </c>
      <c r="B33" s="28">
        <f>D33+F33</f>
        <v>717</v>
      </c>
      <c r="C33" s="26">
        <f>SUM(B33/B5)*100</f>
        <v>0.12678331214233085</v>
      </c>
      <c r="D33" s="30">
        <v>470</v>
      </c>
      <c r="E33" s="29">
        <v>65.55</v>
      </c>
      <c r="F33" s="30">
        <v>247</v>
      </c>
      <c r="G33" s="29">
        <v>34.450000000000003</v>
      </c>
    </row>
    <row r="34" spans="1:7" ht="20.100000000000001" customHeight="1">
      <c r="A34" s="40" t="s">
        <v>279</v>
      </c>
      <c r="B34" s="32"/>
      <c r="C34" s="32"/>
      <c r="D34" s="32"/>
      <c r="E34" s="32"/>
      <c r="F34" s="32"/>
      <c r="G34" s="32"/>
    </row>
    <row r="35" spans="1:7" ht="20.100000000000001" customHeight="1">
      <c r="A35" s="39" t="s">
        <v>280</v>
      </c>
      <c r="B35" s="28">
        <f>D35+F35</f>
        <v>12885</v>
      </c>
      <c r="C35" s="26">
        <f>SUM(B35/B5)*100</f>
        <v>2.2783862997962805</v>
      </c>
      <c r="D35" s="28">
        <v>7016</v>
      </c>
      <c r="E35" s="29">
        <v>54.450911913077228</v>
      </c>
      <c r="F35" s="28">
        <v>5869</v>
      </c>
      <c r="G35" s="29">
        <v>45.549088086922779</v>
      </c>
    </row>
    <row r="36" spans="1:7" ht="20.100000000000001" customHeight="1">
      <c r="A36" s="41" t="s">
        <v>336</v>
      </c>
      <c r="B36" s="28">
        <f>D36+F36</f>
        <v>271200</v>
      </c>
      <c r="C36" s="28"/>
      <c r="D36" s="28">
        <v>151767.73133333336</v>
      </c>
      <c r="E36" s="29">
        <v>55.961552851524097</v>
      </c>
      <c r="F36" s="28">
        <v>119432.26866666667</v>
      </c>
      <c r="G36" s="29">
        <v>44.03844714847591</v>
      </c>
    </row>
    <row r="37" spans="1:7" ht="20.100000000000001" customHeight="1">
      <c r="A37" s="40" t="s">
        <v>281</v>
      </c>
      <c r="B37" s="32"/>
      <c r="C37" s="32"/>
      <c r="D37" s="32"/>
      <c r="E37" s="32"/>
      <c r="F37" s="32"/>
      <c r="G37" s="32"/>
    </row>
    <row r="38" spans="1:7" ht="20.100000000000001" customHeight="1">
      <c r="A38" s="40" t="s">
        <v>282</v>
      </c>
      <c r="B38" s="32"/>
      <c r="C38" s="32"/>
      <c r="D38" s="32"/>
      <c r="E38" s="32"/>
      <c r="F38" s="32"/>
      <c r="G38" s="32"/>
    </row>
    <row r="39" spans="1:7" ht="20.100000000000001" customHeight="1">
      <c r="A39" s="39" t="s">
        <v>283</v>
      </c>
      <c r="B39" s="28">
        <f>D39+F39</f>
        <v>2602</v>
      </c>
      <c r="C39" s="26">
        <f>SUM(B39/B5)*100</f>
        <v>0.46009787753744058</v>
      </c>
      <c r="D39" s="28">
        <v>1360</v>
      </c>
      <c r="E39" s="29">
        <v>52.27</v>
      </c>
      <c r="F39" s="28">
        <v>1242</v>
      </c>
      <c r="G39" s="29">
        <v>47.73</v>
      </c>
    </row>
    <row r="40" spans="1:7" ht="20.100000000000001" customHeight="1">
      <c r="A40" s="39" t="s">
        <v>284</v>
      </c>
      <c r="B40" s="28">
        <f>D40+F40</f>
        <v>3461</v>
      </c>
      <c r="C40" s="26">
        <f>SUM(B40/B5)*100</f>
        <v>0.61199029752385925</v>
      </c>
      <c r="D40" s="28">
        <v>2488</v>
      </c>
      <c r="E40" s="29">
        <v>71.89</v>
      </c>
      <c r="F40" s="30">
        <v>973</v>
      </c>
      <c r="G40" s="29">
        <v>28.11</v>
      </c>
    </row>
    <row r="41" spans="1:7" ht="20.100000000000001" customHeight="1">
      <c r="A41" s="39" t="s">
        <v>285</v>
      </c>
      <c r="B41" s="28">
        <f>D41+F41</f>
        <v>3149</v>
      </c>
      <c r="C41" s="26">
        <f>SUM(B41/B5)*100</f>
        <v>0.55682099014811692</v>
      </c>
      <c r="D41" s="28">
        <v>1605</v>
      </c>
      <c r="E41" s="29">
        <v>50.97</v>
      </c>
      <c r="F41" s="28">
        <v>1544</v>
      </c>
      <c r="G41" s="29">
        <v>49.03</v>
      </c>
    </row>
    <row r="42" spans="1:7" ht="20.100000000000001" customHeight="1">
      <c r="A42" s="40" t="s">
        <v>286</v>
      </c>
      <c r="B42" s="32"/>
      <c r="C42" s="32"/>
      <c r="D42" s="32"/>
      <c r="E42" s="32"/>
      <c r="F42" s="32"/>
      <c r="G42" s="32"/>
    </row>
    <row r="43" spans="1:7" ht="20.100000000000001" customHeight="1">
      <c r="A43" s="39" t="s">
        <v>287</v>
      </c>
      <c r="B43" s="28">
        <f>D43+F43</f>
        <v>47565</v>
      </c>
      <c r="C43" s="26">
        <f>SUM(B43/B5)*100</f>
        <v>8.4106670042537903</v>
      </c>
      <c r="D43" s="28">
        <v>32962.544999999998</v>
      </c>
      <c r="E43" s="29">
        <v>69.3</v>
      </c>
      <c r="F43" s="28">
        <v>14602.455000000002</v>
      </c>
      <c r="G43" s="29">
        <v>30.7</v>
      </c>
    </row>
    <row r="44" spans="1:7" ht="20.100000000000001" customHeight="1">
      <c r="A44" s="40" t="s">
        <v>288</v>
      </c>
      <c r="B44" s="32"/>
      <c r="C44" s="32"/>
      <c r="D44" s="32"/>
      <c r="E44" s="32"/>
      <c r="F44" s="32"/>
      <c r="G44" s="32"/>
    </row>
    <row r="45" spans="1:7" ht="20.100000000000001" customHeight="1">
      <c r="A45" s="39" t="s">
        <v>289</v>
      </c>
      <c r="B45" s="28">
        <f>D45+F45</f>
        <v>9299</v>
      </c>
      <c r="C45" s="26">
        <f>SUM(B45/B5)*100</f>
        <v>1.6442929143814986</v>
      </c>
      <c r="D45" s="25">
        <v>5500</v>
      </c>
      <c r="E45" s="29">
        <v>59.15</v>
      </c>
      <c r="F45" s="25">
        <v>3799</v>
      </c>
      <c r="G45" s="29">
        <v>40.85</v>
      </c>
    </row>
    <row r="46" spans="1:7" ht="20.100000000000001" customHeight="1">
      <c r="A46" s="39" t="s">
        <v>290</v>
      </c>
      <c r="B46" s="28">
        <f>D46+F46</f>
        <v>5041</v>
      </c>
      <c r="C46" s="26">
        <f>SUM(B46/B5)*100</f>
        <v>0.8913733284651183</v>
      </c>
      <c r="D46" s="25">
        <v>3020</v>
      </c>
      <c r="E46" s="29">
        <v>59.91</v>
      </c>
      <c r="F46" s="25">
        <v>2021</v>
      </c>
      <c r="G46" s="29">
        <v>40.090000000000003</v>
      </c>
    </row>
    <row r="47" spans="1:7" ht="20.100000000000001" customHeight="1">
      <c r="A47" s="39" t="s">
        <v>291</v>
      </c>
      <c r="B47" s="28">
        <f>D47+F47</f>
        <v>5197</v>
      </c>
      <c r="C47" s="26">
        <f>SUM(B47/B5)*100</f>
        <v>0.91895798215298941</v>
      </c>
      <c r="D47" s="28">
        <v>3438</v>
      </c>
      <c r="E47" s="29">
        <v>66.150000000000006</v>
      </c>
      <c r="F47" s="28">
        <v>1759</v>
      </c>
      <c r="G47" s="29">
        <v>33.85</v>
      </c>
    </row>
    <row r="48" spans="1:7" ht="20.100000000000001" customHeight="1">
      <c r="A48" s="40" t="s">
        <v>292</v>
      </c>
      <c r="C48" s="32"/>
      <c r="D48" s="32"/>
      <c r="E48" s="32"/>
      <c r="F48" s="32"/>
      <c r="G48" s="32"/>
    </row>
    <row r="49" spans="1:7" ht="20.100000000000001" customHeight="1">
      <c r="A49" s="39" t="s">
        <v>293</v>
      </c>
      <c r="B49" s="28">
        <f t="shared" ref="B49:B54" si="1">D49+F49</f>
        <v>6359</v>
      </c>
      <c r="C49" s="26">
        <f>SUM(B49/B5)*100</f>
        <v>1.1244282871870042</v>
      </c>
      <c r="D49" s="28">
        <v>4076.1189999999997</v>
      </c>
      <c r="E49" s="29">
        <v>64.099999999999994</v>
      </c>
      <c r="F49" s="28">
        <v>2282.8809999999999</v>
      </c>
      <c r="G49" s="29">
        <v>35.9</v>
      </c>
    </row>
    <row r="50" spans="1:7" ht="20.100000000000001" customHeight="1">
      <c r="A50" s="39" t="s">
        <v>294</v>
      </c>
      <c r="B50" s="28">
        <f t="shared" si="1"/>
        <v>16104</v>
      </c>
      <c r="C50" s="26">
        <f>SUM(B50/B5)*100</f>
        <v>2.8475850191633141</v>
      </c>
      <c r="D50" s="28">
        <v>11401.632</v>
      </c>
      <c r="E50" s="29">
        <v>70.8</v>
      </c>
      <c r="F50" s="28">
        <v>4702.3679999999995</v>
      </c>
      <c r="G50" s="29">
        <v>29.2</v>
      </c>
    </row>
    <row r="51" spans="1:7" ht="20.100000000000001" customHeight="1">
      <c r="A51" s="39" t="s">
        <v>295</v>
      </c>
      <c r="B51" s="28">
        <f t="shared" si="1"/>
        <v>1620</v>
      </c>
      <c r="C51" s="26">
        <f>SUM(B51/B5)*100</f>
        <v>0.28645601906635421</v>
      </c>
      <c r="D51" s="30">
        <v>884</v>
      </c>
      <c r="E51" s="29">
        <v>54.57</v>
      </c>
      <c r="F51" s="30">
        <v>736</v>
      </c>
      <c r="G51" s="29">
        <v>45.43</v>
      </c>
    </row>
    <row r="52" spans="1:7" ht="20.100000000000001" customHeight="1">
      <c r="A52" s="39" t="s">
        <v>296</v>
      </c>
      <c r="B52" s="28">
        <f t="shared" si="1"/>
        <v>6348</v>
      </c>
      <c r="C52" s="26">
        <f>SUM(B52/B5)*100</f>
        <v>1.1224832154526028</v>
      </c>
      <c r="D52" s="28">
        <v>2602.6799999999998</v>
      </c>
      <c r="E52" s="29">
        <v>41</v>
      </c>
      <c r="F52" s="28">
        <v>3745.32</v>
      </c>
      <c r="G52" s="29">
        <v>59</v>
      </c>
    </row>
    <row r="53" spans="1:7" ht="20.100000000000001" customHeight="1">
      <c r="A53" s="39" t="s">
        <v>297</v>
      </c>
      <c r="B53" s="28">
        <f t="shared" si="1"/>
        <v>621</v>
      </c>
      <c r="C53" s="26">
        <f>SUM(B53/B5)*100</f>
        <v>0.10980814064210245</v>
      </c>
      <c r="D53" s="30">
        <v>304.29000000000002</v>
      </c>
      <c r="E53" s="29">
        <v>49</v>
      </c>
      <c r="F53" s="30">
        <v>316.70999999999998</v>
      </c>
      <c r="G53" s="29">
        <v>51</v>
      </c>
    </row>
    <row r="54" spans="1:7" ht="20.100000000000001" customHeight="1">
      <c r="A54" s="39" t="s">
        <v>298</v>
      </c>
      <c r="B54" s="28">
        <f t="shared" si="1"/>
        <v>4429.93</v>
      </c>
      <c r="C54" s="26">
        <f>SUM(B54/B5)*100</f>
        <v>0.78332105712507083</v>
      </c>
      <c r="D54" s="28">
        <v>2883.93</v>
      </c>
      <c r="E54" s="29">
        <v>65.099999999999994</v>
      </c>
      <c r="F54" s="28">
        <v>1546</v>
      </c>
      <c r="G54" s="29">
        <v>34.9</v>
      </c>
    </row>
    <row r="55" spans="1:7" ht="20.100000000000001" customHeight="1">
      <c r="A55" s="40" t="s">
        <v>299</v>
      </c>
      <c r="B55" s="32"/>
      <c r="C55" s="32"/>
      <c r="D55" s="32"/>
      <c r="E55" s="32"/>
      <c r="F55" s="32"/>
      <c r="G55" s="32"/>
    </row>
    <row r="56" spans="1:7" ht="20.100000000000001" customHeight="1">
      <c r="A56" s="39" t="s">
        <v>300</v>
      </c>
      <c r="B56" s="28">
        <f>D56+F56</f>
        <v>17851</v>
      </c>
      <c r="C56" s="26">
        <f>SUM(B56/B5)*100</f>
        <v>3.1564977755268453</v>
      </c>
      <c r="D56" s="28">
        <v>10299</v>
      </c>
      <c r="E56" s="29">
        <v>57.694246820906393</v>
      </c>
      <c r="F56" s="28">
        <v>7552</v>
      </c>
      <c r="G56" s="29">
        <v>42.305753179093607</v>
      </c>
    </row>
    <row r="57" spans="1:7" ht="20.100000000000001" customHeight="1">
      <c r="A57" s="39" t="s">
        <v>301</v>
      </c>
      <c r="B57" s="28">
        <f>D57+F57</f>
        <v>1029</v>
      </c>
      <c r="C57" s="26">
        <f>SUM(B57/B5)*100</f>
        <v>0.18195261951807315</v>
      </c>
      <c r="D57" s="30">
        <v>651.35699999999997</v>
      </c>
      <c r="E57" s="29">
        <v>63.3</v>
      </c>
      <c r="F57" s="30">
        <v>377.64300000000003</v>
      </c>
      <c r="G57" s="29">
        <v>36.700000000000003</v>
      </c>
    </row>
    <row r="58" spans="1:7" ht="20.100000000000001" customHeight="1">
      <c r="A58" s="40" t="s">
        <v>302</v>
      </c>
      <c r="B58" s="32"/>
      <c r="C58" s="32"/>
      <c r="D58" s="32"/>
      <c r="E58" s="32"/>
      <c r="F58" s="32"/>
      <c r="G58" s="32"/>
    </row>
    <row r="59" spans="1:7" ht="20.100000000000001" customHeight="1">
      <c r="A59" s="39" t="s">
        <v>303</v>
      </c>
      <c r="B59" s="28">
        <f t="shared" ref="B59:B64" si="2">D59+F59</f>
        <v>3301</v>
      </c>
      <c r="C59" s="26">
        <f>SUM(B59/B5)*100</f>
        <v>0.58369834502347862</v>
      </c>
      <c r="D59" s="28">
        <v>1925</v>
      </c>
      <c r="E59" s="29">
        <v>58.32</v>
      </c>
      <c r="F59" s="28">
        <v>1376</v>
      </c>
      <c r="G59" s="29">
        <v>41.68</v>
      </c>
    </row>
    <row r="60" spans="1:7" ht="20.100000000000001" customHeight="1">
      <c r="A60" s="39" t="s">
        <v>304</v>
      </c>
      <c r="B60" s="28">
        <f t="shared" si="2"/>
        <v>6685</v>
      </c>
      <c r="C60" s="26">
        <f>SUM(B60/B5)*100</f>
        <v>1.1820731404065297</v>
      </c>
      <c r="D60" s="25">
        <v>4880.05</v>
      </c>
      <c r="E60" s="29">
        <v>73</v>
      </c>
      <c r="F60" s="25">
        <v>1804.95</v>
      </c>
      <c r="G60" s="29">
        <v>27</v>
      </c>
    </row>
    <row r="61" spans="1:7" ht="20.100000000000001" customHeight="1">
      <c r="A61" s="39" t="s">
        <v>305</v>
      </c>
      <c r="B61" s="28">
        <f t="shared" si="2"/>
        <v>1211</v>
      </c>
      <c r="C61" s="26">
        <f>SUM(B61/B5)*100</f>
        <v>0.21413471548725616</v>
      </c>
      <c r="D61" s="30">
        <v>523.15200000000004</v>
      </c>
      <c r="E61" s="29">
        <v>43.2</v>
      </c>
      <c r="F61" s="30">
        <v>687.84800000000007</v>
      </c>
      <c r="G61" s="29">
        <v>56.8</v>
      </c>
    </row>
    <row r="62" spans="1:7" ht="20.100000000000001" customHeight="1">
      <c r="A62" s="39" t="s">
        <v>306</v>
      </c>
      <c r="B62" s="28">
        <f t="shared" si="2"/>
        <v>627</v>
      </c>
      <c r="C62" s="26">
        <f>SUM(B62/B5)*100</f>
        <v>0.11086908886086674</v>
      </c>
      <c r="D62" s="30">
        <v>277</v>
      </c>
      <c r="E62" s="29">
        <v>44.18</v>
      </c>
      <c r="F62" s="30">
        <v>350</v>
      </c>
      <c r="G62" s="29">
        <v>55.82</v>
      </c>
    </row>
    <row r="63" spans="1:7" ht="20.100000000000001" customHeight="1">
      <c r="A63" s="39" t="s">
        <v>307</v>
      </c>
      <c r="B63" s="34">
        <f t="shared" si="2"/>
        <v>10250</v>
      </c>
      <c r="C63" s="26">
        <f>SUM(B63/B5)*100</f>
        <v>1.8124532070556365</v>
      </c>
      <c r="D63" s="34">
        <v>9825</v>
      </c>
      <c r="E63" s="26">
        <v>95.853658536585357</v>
      </c>
      <c r="F63" s="34">
        <v>425</v>
      </c>
      <c r="G63" s="26">
        <v>4.1463414634146343</v>
      </c>
    </row>
    <row r="64" spans="1:7" ht="20.100000000000001" customHeight="1">
      <c r="A64" s="41" t="s">
        <v>337</v>
      </c>
      <c r="B64" s="28">
        <f t="shared" si="2"/>
        <v>152749.93</v>
      </c>
      <c r="C64" s="32"/>
      <c r="D64" s="28">
        <f>SUM(D39,D40,D41,D43,D45,D46,D47,D49,D50,D51,D52,D53,D54,D56,D57,D59,D60,D61,D62,D63)</f>
        <v>100906.75499999999</v>
      </c>
      <c r="E64" s="29">
        <f>SUM(D64/B64)*100</f>
        <v>66.060099012811321</v>
      </c>
      <c r="F64" s="28">
        <f>SUM(F39,F40,F41,F43,F45,F46,F47,F49,F50,F51,F52,F53,F54,F56,F57,F59,F60,F61,F62,F63)</f>
        <v>51843.175000000003</v>
      </c>
      <c r="G64" s="29">
        <f>SUM(F64/B64)*100</f>
        <v>33.939900987188672</v>
      </c>
    </row>
    <row r="65" spans="1:7" ht="20.100000000000001" customHeight="1">
      <c r="A65" s="27" t="s">
        <v>308</v>
      </c>
      <c r="B65" s="32"/>
      <c r="C65" s="32"/>
      <c r="D65" s="32"/>
      <c r="E65" s="32"/>
      <c r="F65" s="32"/>
      <c r="G65" s="32"/>
    </row>
    <row r="66" spans="1:7" ht="20.100000000000001" customHeight="1">
      <c r="A66" s="40" t="s">
        <v>309</v>
      </c>
      <c r="B66" s="32"/>
      <c r="C66" s="32"/>
      <c r="D66" s="32"/>
      <c r="E66" s="32"/>
      <c r="F66" s="32"/>
      <c r="G66" s="32"/>
    </row>
    <row r="67" spans="1:7" ht="20.100000000000001" customHeight="1">
      <c r="A67" s="39" t="s">
        <v>310</v>
      </c>
      <c r="B67" s="28">
        <f>D67+F67</f>
        <v>2764</v>
      </c>
      <c r="C67" s="26">
        <f>SUM(B67/B5)*100</f>
        <v>0.48874347944407603</v>
      </c>
      <c r="D67" s="28">
        <v>2216</v>
      </c>
      <c r="E67" s="29">
        <v>80.17</v>
      </c>
      <c r="F67" s="30">
        <v>548</v>
      </c>
      <c r="G67" s="29">
        <v>19.829999999999998</v>
      </c>
    </row>
    <row r="68" spans="1:7" ht="20.100000000000001" customHeight="1">
      <c r="A68" s="39" t="s">
        <v>311</v>
      </c>
      <c r="B68" s="28">
        <f>D68+F68</f>
        <v>6966</v>
      </c>
      <c r="C68" s="26">
        <f>SUM(B68/B5)*100</f>
        <v>1.2317608819853232</v>
      </c>
      <c r="D68" s="28">
        <v>5310</v>
      </c>
      <c r="E68" s="29">
        <v>76.23</v>
      </c>
      <c r="F68" s="28">
        <v>1656</v>
      </c>
      <c r="G68" s="29">
        <v>23.77</v>
      </c>
    </row>
    <row r="69" spans="1:7" ht="20.100000000000001" customHeight="1">
      <c r="A69" s="39" t="s">
        <v>312</v>
      </c>
      <c r="B69" s="28">
        <f>D69+F69</f>
        <v>2477.9116000000004</v>
      </c>
      <c r="C69" s="26">
        <f>SUM(B69/B5)*100</f>
        <v>0.43815598304588921</v>
      </c>
      <c r="D69" s="28">
        <v>1417.9116000000001</v>
      </c>
      <c r="E69" s="29">
        <v>57.22</v>
      </c>
      <c r="F69" s="28">
        <v>1060</v>
      </c>
      <c r="G69" s="29">
        <v>42.78</v>
      </c>
    </row>
    <row r="70" spans="1:7" ht="20.100000000000001" customHeight="1">
      <c r="A70" s="39" t="s">
        <v>313</v>
      </c>
      <c r="B70" s="28">
        <f>D70+F70</f>
        <v>693</v>
      </c>
      <c r="C70" s="26">
        <f>SUM(B70/B5)*100</f>
        <v>0.12253951926727376</v>
      </c>
      <c r="D70" s="30">
        <v>470</v>
      </c>
      <c r="E70" s="29">
        <v>67.819999999999993</v>
      </c>
      <c r="F70" s="30">
        <v>223</v>
      </c>
      <c r="G70" s="29">
        <v>32.18</v>
      </c>
    </row>
    <row r="71" spans="1:7" ht="20.100000000000001" customHeight="1">
      <c r="A71" s="39" t="s">
        <v>314</v>
      </c>
      <c r="B71" s="28">
        <f>D71+F71</f>
        <v>410</v>
      </c>
      <c r="C71" s="26">
        <f>SUM(B71/B5)*100</f>
        <v>7.2498128282225446E-2</v>
      </c>
      <c r="D71" s="30">
        <v>211</v>
      </c>
      <c r="E71" s="29">
        <v>51.46</v>
      </c>
      <c r="F71" s="30">
        <v>199</v>
      </c>
      <c r="G71" s="29">
        <v>48.54</v>
      </c>
    </row>
    <row r="72" spans="1:7" ht="20.100000000000001" customHeight="1">
      <c r="A72" s="40" t="s">
        <v>315</v>
      </c>
      <c r="B72" s="32"/>
      <c r="C72" s="32"/>
      <c r="D72" s="32"/>
      <c r="E72" s="32"/>
      <c r="F72" s="32"/>
      <c r="G72" s="32"/>
    </row>
    <row r="73" spans="1:7" ht="20.100000000000001" customHeight="1">
      <c r="A73" s="39" t="s">
        <v>316</v>
      </c>
      <c r="B73" s="28">
        <f>D73+F73</f>
        <v>6410</v>
      </c>
      <c r="C73" s="26">
        <f>SUM(B73/B5)*100</f>
        <v>1.1334463470465004</v>
      </c>
      <c r="D73" s="28">
        <v>3298</v>
      </c>
      <c r="E73" s="29">
        <v>51.45</v>
      </c>
      <c r="F73" s="28">
        <v>3112</v>
      </c>
      <c r="G73" s="29">
        <v>48.55</v>
      </c>
    </row>
    <row r="74" spans="1:7" ht="20.100000000000001" customHeight="1">
      <c r="A74" s="39" t="s">
        <v>317</v>
      </c>
      <c r="B74" s="28">
        <f>D74+F74</f>
        <v>7780</v>
      </c>
      <c r="C74" s="26">
        <f>SUM(B74/B5)*100</f>
        <v>1.3756961903310099</v>
      </c>
      <c r="D74" s="28">
        <v>4981</v>
      </c>
      <c r="E74" s="29">
        <v>64.02</v>
      </c>
      <c r="F74" s="28">
        <v>2799</v>
      </c>
      <c r="G74" s="29">
        <v>35.979999999999997</v>
      </c>
    </row>
    <row r="75" spans="1:7" ht="20.100000000000001" customHeight="1">
      <c r="A75" s="39" t="s">
        <v>318</v>
      </c>
      <c r="B75" s="28">
        <f>D75+F75</f>
        <v>5804</v>
      </c>
      <c r="C75" s="26">
        <f>SUM(B75/B5)*100</f>
        <v>1.0262905769513087</v>
      </c>
      <c r="D75" s="28">
        <v>3285.0640000000003</v>
      </c>
      <c r="E75" s="29">
        <v>56.6</v>
      </c>
      <c r="F75" s="28">
        <v>2518.9360000000001</v>
      </c>
      <c r="G75" s="29">
        <v>43.4</v>
      </c>
    </row>
    <row r="76" spans="1:7" ht="20.100000000000001" customHeight="1">
      <c r="A76" s="40" t="s">
        <v>319</v>
      </c>
      <c r="B76" s="32"/>
      <c r="C76" s="32"/>
      <c r="D76" s="32"/>
      <c r="E76" s="32"/>
      <c r="F76" s="32"/>
      <c r="G76" s="32"/>
    </row>
    <row r="77" spans="1:7" ht="20.100000000000001" customHeight="1">
      <c r="A77" s="39" t="s">
        <v>320</v>
      </c>
      <c r="B77" s="28">
        <f>D77+F77</f>
        <v>13538</v>
      </c>
      <c r="C77" s="26">
        <f>SUM(B77/B5)*100</f>
        <v>2.3938528309384592</v>
      </c>
      <c r="D77" s="25">
        <v>8813.2379999999994</v>
      </c>
      <c r="E77" s="29">
        <v>65.099999999999994</v>
      </c>
      <c r="F77" s="25">
        <v>4724.7619999999997</v>
      </c>
      <c r="G77" s="29">
        <v>34.9</v>
      </c>
    </row>
    <row r="78" spans="1:7" ht="20.100000000000001" customHeight="1">
      <c r="A78" s="39" t="s">
        <v>321</v>
      </c>
      <c r="B78" s="28">
        <f>D78+F78</f>
        <v>14919</v>
      </c>
      <c r="C78" s="26">
        <f>SUM(B78/B5)*100</f>
        <v>2.6380477459573695</v>
      </c>
      <c r="D78" s="28">
        <v>8413</v>
      </c>
      <c r="E78" s="29">
        <v>56.39</v>
      </c>
      <c r="F78" s="28">
        <v>6506</v>
      </c>
      <c r="G78" s="29">
        <v>43.61</v>
      </c>
    </row>
    <row r="79" spans="1:7" ht="20.100000000000001" customHeight="1">
      <c r="A79" s="40" t="s">
        <v>322</v>
      </c>
      <c r="B79" s="32"/>
      <c r="C79" s="32"/>
      <c r="D79" s="32"/>
      <c r="E79" s="32"/>
      <c r="F79" s="32"/>
      <c r="G79" s="32"/>
    </row>
    <row r="80" spans="1:7" ht="20.100000000000001" customHeight="1">
      <c r="A80" s="39" t="s">
        <v>323</v>
      </c>
      <c r="B80" s="28">
        <f>D80+F80</f>
        <v>41482</v>
      </c>
      <c r="C80" s="26">
        <f>SUM(B80/B5)*100</f>
        <v>7.3350423351299421</v>
      </c>
      <c r="D80" s="28">
        <v>33336</v>
      </c>
      <c r="E80" s="29">
        <v>80.36</v>
      </c>
      <c r="F80" s="28">
        <v>8146</v>
      </c>
      <c r="G80" s="29">
        <v>19.64</v>
      </c>
    </row>
    <row r="81" spans="1:7" ht="20.100000000000001" customHeight="1">
      <c r="A81" s="40" t="s">
        <v>324</v>
      </c>
      <c r="B81" s="32"/>
      <c r="C81" s="32"/>
      <c r="D81" s="32"/>
      <c r="E81" s="32"/>
      <c r="F81" s="32"/>
      <c r="G81" s="32"/>
    </row>
    <row r="82" spans="1:7" ht="20.100000000000001" customHeight="1">
      <c r="A82" s="39" t="s">
        <v>325</v>
      </c>
      <c r="B82" s="28">
        <f t="shared" ref="B82:B87" si="3">D82+F82</f>
        <v>4123</v>
      </c>
      <c r="C82" s="26">
        <f>SUM(B82/B5)*100</f>
        <v>0.72904825099418424</v>
      </c>
      <c r="D82" s="28">
        <v>2817</v>
      </c>
      <c r="E82" s="29">
        <v>68.319999999999993</v>
      </c>
      <c r="F82" s="28">
        <v>1306</v>
      </c>
      <c r="G82" s="29">
        <v>31.68</v>
      </c>
    </row>
    <row r="83" spans="1:7" ht="20.100000000000001" customHeight="1">
      <c r="A83" s="39" t="s">
        <v>326</v>
      </c>
      <c r="B83" s="28">
        <f t="shared" si="3"/>
        <v>835</v>
      </c>
      <c r="C83" s="26">
        <f>SUM(B83/B5)*100</f>
        <v>0.14764862711136159</v>
      </c>
      <c r="D83" s="30">
        <v>535</v>
      </c>
      <c r="E83" s="29">
        <v>64.069999999999993</v>
      </c>
      <c r="F83" s="30">
        <v>300</v>
      </c>
      <c r="G83" s="29">
        <v>35.93</v>
      </c>
    </row>
    <row r="84" spans="1:7" ht="20.100000000000001" customHeight="1">
      <c r="A84" s="39" t="s">
        <v>327</v>
      </c>
      <c r="B84" s="28">
        <f t="shared" si="3"/>
        <v>16484</v>
      </c>
      <c r="C84" s="26">
        <f>SUM(B84/B5)*100</f>
        <v>2.9147784063517181</v>
      </c>
      <c r="D84" s="28">
        <v>10172</v>
      </c>
      <c r="E84" s="29">
        <v>61.71</v>
      </c>
      <c r="F84" s="28">
        <v>6312</v>
      </c>
      <c r="G84" s="29">
        <v>38.29</v>
      </c>
    </row>
    <row r="85" spans="1:7" ht="20.100000000000001" customHeight="1">
      <c r="A85" s="39" t="s">
        <v>338</v>
      </c>
      <c r="B85" s="28">
        <f t="shared" si="3"/>
        <v>1882</v>
      </c>
      <c r="C85" s="26">
        <f>SUM(B85/B5)*100</f>
        <v>0.33278409128572756</v>
      </c>
      <c r="D85" s="28">
        <v>1139</v>
      </c>
      <c r="E85" s="29">
        <v>60.52</v>
      </c>
      <c r="F85" s="30">
        <v>743</v>
      </c>
      <c r="G85" s="29">
        <v>39.479999999999997</v>
      </c>
    </row>
    <row r="86" spans="1:7" ht="20.100000000000001" customHeight="1">
      <c r="A86" s="39" t="s">
        <v>339</v>
      </c>
      <c r="B86" s="35">
        <f t="shared" si="3"/>
        <v>2489</v>
      </c>
      <c r="C86" s="26">
        <f>SUM(B86/B5)*100</f>
        <v>0.44011668608404675</v>
      </c>
      <c r="D86" s="26">
        <f>1572+24</f>
        <v>1596</v>
      </c>
      <c r="E86" s="26">
        <f>D86/B86*100</f>
        <v>64.122137404580144</v>
      </c>
      <c r="F86" s="26">
        <f>880+13</f>
        <v>893</v>
      </c>
      <c r="G86" s="26">
        <f>F86/B86*100</f>
        <v>35.877862595419849</v>
      </c>
    </row>
    <row r="87" spans="1:7" ht="20.100000000000001" customHeight="1">
      <c r="A87" s="39" t="s">
        <v>328</v>
      </c>
      <c r="B87" s="28">
        <f t="shared" si="3"/>
        <v>4348</v>
      </c>
      <c r="C87" s="26">
        <f>SUM(B87/B5)*100</f>
        <v>0.76883380919784461</v>
      </c>
      <c r="D87" s="28">
        <v>4065</v>
      </c>
      <c r="E87" s="29">
        <v>93.49</v>
      </c>
      <c r="F87" s="30">
        <v>283</v>
      </c>
      <c r="G87" s="29">
        <v>6.51</v>
      </c>
    </row>
    <row r="88" spans="1:7" ht="20.100000000000001" customHeight="1">
      <c r="A88" s="40" t="s">
        <v>329</v>
      </c>
      <c r="B88" s="32"/>
      <c r="C88" s="32"/>
      <c r="D88" s="32"/>
      <c r="E88" s="32"/>
      <c r="F88" s="32"/>
      <c r="G88" s="32"/>
    </row>
    <row r="89" spans="1:7" ht="20.100000000000001" customHeight="1">
      <c r="A89" s="39" t="s">
        <v>330</v>
      </c>
      <c r="B89" s="28">
        <f>D89+F89</f>
        <v>2672</v>
      </c>
      <c r="C89" s="26">
        <f>SUM(B89/B5)*100</f>
        <v>0.47247560675635714</v>
      </c>
      <c r="D89" s="28">
        <v>1523</v>
      </c>
      <c r="E89" s="29">
        <v>57</v>
      </c>
      <c r="F89" s="28">
        <v>1149</v>
      </c>
      <c r="G89" s="29">
        <v>43</v>
      </c>
    </row>
    <row r="90" spans="1:7" ht="20.100000000000001" customHeight="1">
      <c r="A90" s="39" t="s">
        <v>331</v>
      </c>
      <c r="B90" s="28">
        <f>D90+F90</f>
        <v>2793</v>
      </c>
      <c r="C90" s="26">
        <f>SUM(B90/B5)*100</f>
        <v>0.49387139583476997</v>
      </c>
      <c r="D90" s="28">
        <v>2041</v>
      </c>
      <c r="E90" s="29">
        <v>73.08</v>
      </c>
      <c r="F90" s="30">
        <v>752</v>
      </c>
      <c r="G90" s="29">
        <v>26.92</v>
      </c>
    </row>
    <row r="91" spans="1:7" ht="20.100000000000001" customHeight="1">
      <c r="A91" s="39" t="s">
        <v>332</v>
      </c>
      <c r="B91" s="28">
        <f>D91+F91</f>
        <v>2712</v>
      </c>
      <c r="C91" s="26">
        <f>SUM(B91/B5)*100</f>
        <v>0.47954859488145229</v>
      </c>
      <c r="D91" s="28">
        <v>1670</v>
      </c>
      <c r="E91" s="29">
        <v>61.58</v>
      </c>
      <c r="F91" s="30">
        <v>1042</v>
      </c>
      <c r="G91" s="29">
        <v>38.42</v>
      </c>
    </row>
    <row r="92" spans="1:7" ht="6" customHeight="1" thickBot="1">
      <c r="A92" s="44"/>
      <c r="B92" s="45"/>
      <c r="C92" s="46"/>
      <c r="D92" s="45"/>
      <c r="E92" s="46"/>
      <c r="F92" s="45"/>
      <c r="G92" s="46"/>
    </row>
    <row r="93" spans="1:7" ht="16.5" customHeight="1">
      <c r="A93" s="422" t="s">
        <v>6</v>
      </c>
      <c r="B93" s="422"/>
      <c r="C93" s="422"/>
      <c r="D93" s="422"/>
      <c r="E93" s="422"/>
      <c r="F93" s="422"/>
      <c r="G93" s="422"/>
    </row>
  </sheetData>
  <mergeCells count="14">
    <mergeCell ref="A28:G28"/>
    <mergeCell ref="A93:G93"/>
    <mergeCell ref="A6:G6"/>
    <mergeCell ref="A7:G7"/>
    <mergeCell ref="A10:G10"/>
    <mergeCell ref="A13:G13"/>
    <mergeCell ref="A1:G1"/>
    <mergeCell ref="A2:F2"/>
    <mergeCell ref="A17:G17"/>
    <mergeCell ref="A26:G26"/>
    <mergeCell ref="A3:A4"/>
    <mergeCell ref="B3:C3"/>
    <mergeCell ref="D3:E3"/>
    <mergeCell ref="F3:G3"/>
  </mergeCells>
  <phoneticPr fontId="6" type="noConversion"/>
  <printOptions horizontalCentered="1"/>
  <pageMargins left="0.39370078740157483" right="0.43307086614173229" top="0.27559055118110237" bottom="0.51181102362204722" header="0.15748031496062992" footer="0.19685039370078741"/>
  <pageSetup paperSize="9" scale="95" orientation="portrait" r:id="rId1"/>
  <headerFooter alignWithMargins="0">
    <oddFooter>&amp;C&amp;"標楷體,標準"第&amp;"Times New Roman,標準" &amp;P &amp;"標楷體,標準"頁，共&amp;"Times New Roman,標準" &amp;N &amp;"標楷體,標準"頁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93"/>
  <sheetViews>
    <sheetView workbookViewId="0">
      <selection activeCell="A2" sqref="A2:F2"/>
    </sheetView>
  </sheetViews>
  <sheetFormatPr defaultRowHeight="16.5"/>
  <cols>
    <col min="1" max="1" width="25.125" customWidth="1"/>
    <col min="2" max="2" width="12.75" style="1" customWidth="1"/>
    <col min="3" max="3" width="12.75" style="2" customWidth="1"/>
    <col min="4" max="4" width="12.75" style="1" customWidth="1"/>
    <col min="5" max="5" width="12.75" style="2" customWidth="1"/>
    <col min="6" max="6" width="12.75" style="1" customWidth="1"/>
    <col min="7" max="7" width="12.75" style="2" customWidth="1"/>
  </cols>
  <sheetData>
    <row r="1" spans="1:9" ht="32.25" customHeight="1">
      <c r="A1" s="410" t="s">
        <v>183</v>
      </c>
      <c r="B1" s="410"/>
      <c r="C1" s="410"/>
      <c r="D1" s="410"/>
      <c r="E1" s="410"/>
      <c r="F1" s="410"/>
      <c r="G1" s="410"/>
    </row>
    <row r="2" spans="1:9" s="5" customFormat="1" ht="23.25" customHeight="1" thickBot="1">
      <c r="A2" s="433" t="s">
        <v>248</v>
      </c>
      <c r="B2" s="433"/>
      <c r="C2" s="433"/>
      <c r="D2" s="433"/>
      <c r="E2" s="433"/>
      <c r="F2" s="433"/>
      <c r="G2" s="4" t="s">
        <v>7</v>
      </c>
    </row>
    <row r="3" spans="1:9" ht="21" customHeight="1">
      <c r="A3" s="434" t="s">
        <v>184</v>
      </c>
      <c r="B3" s="436" t="s">
        <v>0</v>
      </c>
      <c r="C3" s="434"/>
      <c r="D3" s="436" t="s">
        <v>90</v>
      </c>
      <c r="E3" s="434"/>
      <c r="F3" s="437" t="s">
        <v>91</v>
      </c>
      <c r="G3" s="437"/>
    </row>
    <row r="4" spans="1:9" ht="23.25" customHeight="1">
      <c r="A4" s="435"/>
      <c r="B4" s="23" t="s">
        <v>1</v>
      </c>
      <c r="C4" s="15" t="s">
        <v>182</v>
      </c>
      <c r="D4" s="23" t="s">
        <v>1</v>
      </c>
      <c r="E4" s="17" t="s">
        <v>182</v>
      </c>
      <c r="F4" s="23" t="s">
        <v>1</v>
      </c>
      <c r="G4" s="16" t="s">
        <v>182</v>
      </c>
    </row>
    <row r="5" spans="1:9" s="10" customFormat="1" ht="21.75" customHeight="1">
      <c r="A5" s="18" t="s">
        <v>185</v>
      </c>
      <c r="B5" s="3">
        <f>B6+B38+B65</f>
        <v>544550</v>
      </c>
      <c r="C5" s="9">
        <v>100</v>
      </c>
      <c r="D5" s="3">
        <f>D6+D38+D65</f>
        <v>331901</v>
      </c>
      <c r="E5" s="9">
        <f>+(D5/B5)*100</f>
        <v>60.94959140574786</v>
      </c>
      <c r="F5" s="3">
        <f>F6+F38+F65</f>
        <v>212649</v>
      </c>
      <c r="G5" s="9">
        <f>+(F5/B5)*100</f>
        <v>39.050408594252133</v>
      </c>
      <c r="I5" s="11"/>
    </row>
    <row r="6" spans="1:9" s="8" customFormat="1" ht="20.100000000000001" customHeight="1">
      <c r="A6" s="19" t="s">
        <v>186</v>
      </c>
      <c r="B6" s="6">
        <f>SUM(B8:B36)</f>
        <v>273109</v>
      </c>
      <c r="C6" s="7">
        <v>100</v>
      </c>
      <c r="D6" s="6">
        <f>SUM(D8:D36)</f>
        <v>152186</v>
      </c>
      <c r="E6" s="7">
        <f>+(D6/B6)*100</f>
        <v>55.723538953311682</v>
      </c>
      <c r="F6" s="6">
        <f>SUM(F8:F36)</f>
        <v>120923</v>
      </c>
      <c r="G6" s="7">
        <f>+(F6/B6)*100</f>
        <v>44.276461046688318</v>
      </c>
    </row>
    <row r="7" spans="1:9" s="24" customFormat="1" ht="20.100000000000001" customHeight="1">
      <c r="A7" s="21" t="s">
        <v>140</v>
      </c>
      <c r="B7" s="12"/>
      <c r="C7" s="13"/>
      <c r="D7" s="12"/>
      <c r="E7" s="13"/>
      <c r="F7" s="12"/>
      <c r="G7" s="13"/>
    </row>
    <row r="8" spans="1:9" s="24" customFormat="1" ht="20.100000000000001" customHeight="1">
      <c r="A8" s="21" t="s">
        <v>187</v>
      </c>
      <c r="B8" s="12">
        <v>1637</v>
      </c>
      <c r="C8" s="13">
        <v>0.30061518685152877</v>
      </c>
      <c r="D8" s="12">
        <v>1027</v>
      </c>
      <c r="E8" s="13">
        <v>62.736713500305441</v>
      </c>
      <c r="F8" s="12">
        <v>610</v>
      </c>
      <c r="G8" s="13">
        <v>37.263286499694566</v>
      </c>
    </row>
    <row r="9" spans="1:9" s="24" customFormat="1" ht="20.100000000000001" customHeight="1">
      <c r="A9" s="21" t="s">
        <v>188</v>
      </c>
      <c r="B9" s="12">
        <v>4820</v>
      </c>
      <c r="C9" s="13">
        <v>0.88513451473693872</v>
      </c>
      <c r="D9" s="12">
        <v>3328</v>
      </c>
      <c r="E9" s="13">
        <v>69.045643153526967</v>
      </c>
      <c r="F9" s="12">
        <v>1492</v>
      </c>
      <c r="G9" s="13">
        <v>30.954356846473029</v>
      </c>
    </row>
    <row r="10" spans="1:9" s="24" customFormat="1" ht="20.100000000000001" customHeight="1">
      <c r="A10" s="21" t="s">
        <v>189</v>
      </c>
      <c r="B10" s="12"/>
      <c r="C10" s="13"/>
      <c r="D10" s="12"/>
      <c r="E10" s="13"/>
      <c r="F10" s="12"/>
      <c r="G10" s="13"/>
    </row>
    <row r="11" spans="1:9" s="24" customFormat="1" ht="20.100000000000001" customHeight="1">
      <c r="A11" s="21" t="s">
        <v>190</v>
      </c>
      <c r="B11" s="12">
        <v>2258</v>
      </c>
      <c r="C11" s="13">
        <v>0.41465430171701401</v>
      </c>
      <c r="D11" s="12">
        <v>905</v>
      </c>
      <c r="E11" s="13">
        <v>40.079716563330379</v>
      </c>
      <c r="F11" s="12">
        <v>1353</v>
      </c>
      <c r="G11" s="13">
        <v>59.920283436669621</v>
      </c>
    </row>
    <row r="12" spans="1:9" s="24" customFormat="1" ht="20.100000000000001" customHeight="1">
      <c r="A12" s="21" t="s">
        <v>191</v>
      </c>
      <c r="B12" s="12">
        <v>2825</v>
      </c>
      <c r="C12" s="13">
        <v>0.51877697181158755</v>
      </c>
      <c r="D12" s="12">
        <v>1341</v>
      </c>
      <c r="E12" s="13">
        <v>47.469026548672566</v>
      </c>
      <c r="F12" s="12">
        <v>1484</v>
      </c>
      <c r="G12" s="13">
        <v>52.530973451327434</v>
      </c>
    </row>
    <row r="13" spans="1:9" s="24" customFormat="1" ht="20.100000000000001" customHeight="1">
      <c r="A13" s="21" t="s">
        <v>192</v>
      </c>
      <c r="B13" s="12"/>
      <c r="C13" s="13"/>
      <c r="D13" s="12"/>
      <c r="E13" s="13"/>
      <c r="F13" s="12"/>
      <c r="G13" s="13"/>
    </row>
    <row r="14" spans="1:9" s="24" customFormat="1" ht="20.100000000000001" customHeight="1">
      <c r="A14" s="21" t="s">
        <v>147</v>
      </c>
      <c r="B14" s="12">
        <v>29598</v>
      </c>
      <c r="C14" s="13">
        <v>5.4353135616564137</v>
      </c>
      <c r="D14" s="12">
        <v>11205</v>
      </c>
      <c r="E14" s="13">
        <v>37.857287654571252</v>
      </c>
      <c r="F14" s="12">
        <v>18393</v>
      </c>
      <c r="G14" s="13">
        <v>62.142712345428741</v>
      </c>
    </row>
    <row r="15" spans="1:9" s="24" customFormat="1" ht="20.100000000000001" customHeight="1">
      <c r="A15" s="21" t="s">
        <v>148</v>
      </c>
      <c r="B15" s="12">
        <v>20756</v>
      </c>
      <c r="C15" s="13">
        <v>3.811587549352677</v>
      </c>
      <c r="D15" s="12">
        <v>11288</v>
      </c>
      <c r="E15" s="13">
        <v>54.384274426671809</v>
      </c>
      <c r="F15" s="12">
        <v>9468</v>
      </c>
      <c r="G15" s="13">
        <v>45.615725573328191</v>
      </c>
    </row>
    <row r="16" spans="1:9" s="24" customFormat="1" ht="20.100000000000001" customHeight="1">
      <c r="A16" s="21" t="s">
        <v>149</v>
      </c>
      <c r="B16" s="12">
        <v>2155</v>
      </c>
      <c r="C16" s="13">
        <v>0.39573960150583049</v>
      </c>
      <c r="D16" s="12">
        <v>1015</v>
      </c>
      <c r="E16" s="13">
        <v>47.099767981438518</v>
      </c>
      <c r="F16" s="12">
        <v>1140</v>
      </c>
      <c r="G16" s="13">
        <v>52.900232018561489</v>
      </c>
    </row>
    <row r="17" spans="1:7" s="24" customFormat="1" ht="20.100000000000001" customHeight="1">
      <c r="A17" s="21" t="s">
        <v>193</v>
      </c>
      <c r="B17" s="12">
        <v>4748</v>
      </c>
      <c r="C17" s="13">
        <v>0.87191258837572305</v>
      </c>
      <c r="D17" s="12">
        <v>2536</v>
      </c>
      <c r="E17" s="13">
        <v>53.411962931760741</v>
      </c>
      <c r="F17" s="12">
        <v>2212</v>
      </c>
      <c r="G17" s="13">
        <v>46.588037068239259</v>
      </c>
    </row>
    <row r="18" spans="1:7" s="24" customFormat="1" ht="20.100000000000001" customHeight="1">
      <c r="A18" s="21" t="s">
        <v>194</v>
      </c>
      <c r="B18" s="12"/>
      <c r="C18" s="13"/>
      <c r="D18" s="12"/>
      <c r="E18" s="13"/>
      <c r="F18" s="12"/>
      <c r="G18" s="13"/>
    </row>
    <row r="19" spans="1:7" s="24" customFormat="1" ht="20.100000000000001" customHeight="1">
      <c r="A19" s="21" t="s">
        <v>195</v>
      </c>
      <c r="B19" s="12">
        <v>25801</v>
      </c>
      <c r="C19" s="13">
        <v>4.7380405839684139</v>
      </c>
      <c r="D19" s="12">
        <v>17391</v>
      </c>
      <c r="E19" s="13">
        <v>67.40436417193132</v>
      </c>
      <c r="F19" s="12">
        <v>8410</v>
      </c>
      <c r="G19" s="13">
        <v>32.59563582806868</v>
      </c>
    </row>
    <row r="20" spans="1:7" s="24" customFormat="1" ht="20.100000000000001" customHeight="1">
      <c r="A20" s="21" t="s">
        <v>196</v>
      </c>
      <c r="B20" s="12">
        <v>6238</v>
      </c>
      <c r="C20" s="13">
        <v>1.1455330089064364</v>
      </c>
      <c r="D20" s="12">
        <v>3966</v>
      </c>
      <c r="E20" s="13">
        <v>63.578069894196851</v>
      </c>
      <c r="F20" s="12">
        <v>2272</v>
      </c>
      <c r="G20" s="13">
        <v>36.421930105803142</v>
      </c>
    </row>
    <row r="21" spans="1:7" s="24" customFormat="1" ht="20.100000000000001" customHeight="1">
      <c r="A21" s="21" t="s">
        <v>154</v>
      </c>
      <c r="B21" s="12">
        <v>29480</v>
      </c>
      <c r="C21" s="13">
        <v>5.4136442934533102</v>
      </c>
      <c r="D21" s="12">
        <v>15197</v>
      </c>
      <c r="E21" s="13">
        <v>51.550203527815462</v>
      </c>
      <c r="F21" s="12">
        <v>14283</v>
      </c>
      <c r="G21" s="13">
        <v>48.449796472184531</v>
      </c>
    </row>
    <row r="22" spans="1:7" s="24" customFormat="1" ht="20.100000000000001" customHeight="1">
      <c r="A22" s="21" t="s">
        <v>155</v>
      </c>
      <c r="B22" s="12">
        <v>11785</v>
      </c>
      <c r="C22" s="13">
        <v>2.1641722523184281</v>
      </c>
      <c r="D22" s="12">
        <v>6147</v>
      </c>
      <c r="E22" s="13">
        <v>52.159524819686041</v>
      </c>
      <c r="F22" s="12">
        <v>5638</v>
      </c>
      <c r="G22" s="13">
        <v>47.840475180313959</v>
      </c>
    </row>
    <row r="23" spans="1:7" s="24" customFormat="1" ht="20.100000000000001" customHeight="1">
      <c r="A23" s="21" t="s">
        <v>156</v>
      </c>
      <c r="B23" s="12">
        <v>4618</v>
      </c>
      <c r="C23" s="13">
        <v>0.84803966577908363</v>
      </c>
      <c r="D23" s="12">
        <v>2546</v>
      </c>
      <c r="E23" s="13">
        <v>55.132091814638372</v>
      </c>
      <c r="F23" s="12">
        <v>2072</v>
      </c>
      <c r="G23" s="13">
        <v>44.867908185361628</v>
      </c>
    </row>
    <row r="24" spans="1:7" s="24" customFormat="1" ht="20.100000000000001" customHeight="1">
      <c r="A24" s="21" t="s">
        <v>157</v>
      </c>
      <c r="B24" s="12">
        <v>3652</v>
      </c>
      <c r="C24" s="13">
        <v>0.67064548709943983</v>
      </c>
      <c r="D24" s="12">
        <v>2486</v>
      </c>
      <c r="E24" s="13">
        <v>68.07228915662651</v>
      </c>
      <c r="F24" s="12">
        <v>1166</v>
      </c>
      <c r="G24" s="13">
        <v>31.92771084337349</v>
      </c>
    </row>
    <row r="25" spans="1:7" s="24" customFormat="1" ht="20.100000000000001" customHeight="1">
      <c r="A25" s="21" t="s">
        <v>158</v>
      </c>
      <c r="B25" s="12">
        <v>6198</v>
      </c>
      <c r="C25" s="13">
        <v>1.1381874942613166</v>
      </c>
      <c r="D25" s="12">
        <v>4098</v>
      </c>
      <c r="E25" s="13">
        <v>66.118102613746359</v>
      </c>
      <c r="F25" s="12">
        <v>2100</v>
      </c>
      <c r="G25" s="13">
        <v>33.881897386253627</v>
      </c>
    </row>
    <row r="26" spans="1:7" s="24" customFormat="1" ht="20.100000000000001" customHeight="1">
      <c r="A26" s="21" t="s">
        <v>159</v>
      </c>
      <c r="B26" s="12">
        <v>42503</v>
      </c>
      <c r="C26" s="13">
        <v>7.8051602240381959</v>
      </c>
      <c r="D26" s="12">
        <v>24811</v>
      </c>
      <c r="E26" s="13">
        <v>58.374702962143857</v>
      </c>
      <c r="F26" s="12">
        <v>17692</v>
      </c>
      <c r="G26" s="13">
        <v>41.62529703785615</v>
      </c>
    </row>
    <row r="27" spans="1:7" s="24" customFormat="1" ht="20.100000000000001" customHeight="1">
      <c r="A27" s="20" t="s">
        <v>197</v>
      </c>
      <c r="B27" s="12"/>
      <c r="C27" s="13"/>
      <c r="D27" s="12"/>
      <c r="E27" s="13"/>
      <c r="F27" s="12"/>
      <c r="G27" s="13"/>
    </row>
    <row r="28" spans="1:7" s="24" customFormat="1" ht="20.100000000000001" customHeight="1">
      <c r="A28" s="21" t="s">
        <v>160</v>
      </c>
      <c r="B28" s="12">
        <v>57333</v>
      </c>
      <c r="C28" s="13">
        <v>10.528509778716371</v>
      </c>
      <c r="D28" s="12">
        <v>33161</v>
      </c>
      <c r="E28" s="13">
        <v>57.839289763312571</v>
      </c>
      <c r="F28" s="12">
        <v>24172</v>
      </c>
      <c r="G28" s="13">
        <v>42.160710236687422</v>
      </c>
    </row>
    <row r="29" spans="1:7" s="24" customFormat="1" ht="20.100000000000001" customHeight="1">
      <c r="A29" s="20" t="s">
        <v>198</v>
      </c>
      <c r="B29" s="12"/>
      <c r="C29" s="13"/>
      <c r="D29" s="12"/>
      <c r="E29" s="13"/>
      <c r="F29" s="12"/>
      <c r="G29" s="13"/>
    </row>
    <row r="30" spans="1:7" s="24" customFormat="1" ht="20.100000000000001" customHeight="1">
      <c r="A30" s="21" t="s">
        <v>161</v>
      </c>
      <c r="B30" s="12">
        <v>1958</v>
      </c>
      <c r="C30" s="13">
        <v>0.35956294187861537</v>
      </c>
      <c r="D30" s="12">
        <v>1374</v>
      </c>
      <c r="E30" s="13">
        <v>70.173646578140961</v>
      </c>
      <c r="F30" s="12">
        <v>584</v>
      </c>
      <c r="G30" s="13">
        <v>29.826353421859043</v>
      </c>
    </row>
    <row r="31" spans="1:7" s="24" customFormat="1" ht="20.100000000000001" customHeight="1">
      <c r="A31" s="21" t="s">
        <v>162</v>
      </c>
      <c r="B31" s="12">
        <v>554</v>
      </c>
      <c r="C31" s="13">
        <v>0.10173537783490956</v>
      </c>
      <c r="D31" s="12">
        <v>376</v>
      </c>
      <c r="E31" s="13">
        <v>67.870036101083031</v>
      </c>
      <c r="F31" s="12">
        <v>178</v>
      </c>
      <c r="G31" s="13">
        <v>32.129963898916969</v>
      </c>
    </row>
    <row r="32" spans="1:7" s="24" customFormat="1" ht="20.100000000000001" customHeight="1">
      <c r="A32" s="21" t="s">
        <v>163</v>
      </c>
      <c r="B32" s="12">
        <v>590</v>
      </c>
      <c r="C32" s="13">
        <v>0.10834634101551739</v>
      </c>
      <c r="D32" s="12">
        <v>502</v>
      </c>
      <c r="E32" s="13">
        <v>85.084745762711862</v>
      </c>
      <c r="F32" s="12">
        <v>88</v>
      </c>
      <c r="G32" s="13">
        <v>14.915254237288137</v>
      </c>
    </row>
    <row r="33" spans="1:7" s="24" customFormat="1" ht="20.100000000000001" customHeight="1">
      <c r="A33" s="20" t="s">
        <v>199</v>
      </c>
      <c r="B33" s="12"/>
      <c r="C33" s="13"/>
      <c r="D33" s="12"/>
      <c r="E33" s="13"/>
      <c r="F33" s="12"/>
      <c r="G33" s="13"/>
    </row>
    <row r="34" spans="1:7" s="24" customFormat="1" ht="20.100000000000001" customHeight="1">
      <c r="A34" s="21" t="s">
        <v>164</v>
      </c>
      <c r="B34" s="12">
        <v>717</v>
      </c>
      <c r="C34" s="13">
        <v>0.13166835001377283</v>
      </c>
      <c r="D34" s="12">
        <v>470</v>
      </c>
      <c r="E34" s="13">
        <v>65.550906555090663</v>
      </c>
      <c r="F34" s="12">
        <v>247</v>
      </c>
      <c r="G34" s="13">
        <v>34.449093444909344</v>
      </c>
    </row>
    <row r="35" spans="1:7" s="24" customFormat="1" ht="20.100000000000001" customHeight="1">
      <c r="A35" s="20" t="s">
        <v>200</v>
      </c>
      <c r="B35" s="12"/>
      <c r="C35" s="13"/>
      <c r="D35" s="12"/>
      <c r="E35" s="13"/>
      <c r="F35" s="12"/>
      <c r="G35" s="13"/>
    </row>
    <row r="36" spans="1:7" s="24" customFormat="1" ht="20.100000000000001" customHeight="1">
      <c r="A36" s="21" t="s">
        <v>165</v>
      </c>
      <c r="B36" s="12">
        <v>12885</v>
      </c>
      <c r="C36" s="13">
        <v>2.3661739050592234</v>
      </c>
      <c r="D36" s="12">
        <v>7016</v>
      </c>
      <c r="E36" s="13">
        <v>54.450911913077228</v>
      </c>
      <c r="F36" s="12">
        <v>5869</v>
      </c>
      <c r="G36" s="13">
        <v>45.549088086922779</v>
      </c>
    </row>
    <row r="37" spans="1:7" s="5" customFormat="1" ht="20.100000000000001" customHeight="1">
      <c r="A37" s="19"/>
      <c r="B37" s="12"/>
      <c r="C37" s="13"/>
      <c r="D37" s="12"/>
      <c r="E37" s="13"/>
      <c r="F37" s="12"/>
      <c r="G37" s="13"/>
    </row>
    <row r="38" spans="1:7" s="8" customFormat="1" ht="20.100000000000001" customHeight="1">
      <c r="A38" s="19" t="s">
        <v>60</v>
      </c>
      <c r="B38" s="6">
        <f>SUM(B40:B63)</f>
        <v>138277</v>
      </c>
      <c r="C38" s="7">
        <v>100</v>
      </c>
      <c r="D38" s="6">
        <f>SUM(D40:D63)</f>
        <v>87847</v>
      </c>
      <c r="E38" s="7">
        <f>+(D38/B38)*100</f>
        <v>63.529726563347488</v>
      </c>
      <c r="F38" s="6">
        <f>SUM(F40:F63)</f>
        <v>50430</v>
      </c>
      <c r="G38" s="7">
        <f>+(F38/B38)*100</f>
        <v>36.470273436652519</v>
      </c>
    </row>
    <row r="39" spans="1:7" s="5" customFormat="1" ht="20.100000000000001" customHeight="1">
      <c r="A39" s="20" t="s">
        <v>201</v>
      </c>
      <c r="B39" s="12"/>
      <c r="C39" s="13"/>
      <c r="D39" s="12"/>
      <c r="E39" s="13"/>
      <c r="F39" s="12"/>
      <c r="G39" s="13"/>
    </row>
    <row r="40" spans="1:7" s="5" customFormat="1" ht="20.100000000000001" customHeight="1">
      <c r="A40" s="20" t="s">
        <v>202</v>
      </c>
      <c r="B40" s="12">
        <v>3000</v>
      </c>
      <c r="C40" s="13">
        <v>0.55091359838398679</v>
      </c>
      <c r="D40" s="12">
        <v>1449</v>
      </c>
      <c r="E40" s="13">
        <v>48.3</v>
      </c>
      <c r="F40" s="12">
        <v>1551</v>
      </c>
      <c r="G40" s="13">
        <v>51.7</v>
      </c>
    </row>
    <row r="41" spans="1:7" s="5" customFormat="1" ht="20.100000000000001" customHeight="1">
      <c r="A41" s="20" t="s">
        <v>203</v>
      </c>
      <c r="B41" s="12">
        <v>3461</v>
      </c>
      <c r="C41" s="13">
        <v>0.63557065466899276</v>
      </c>
      <c r="D41" s="12">
        <v>2488</v>
      </c>
      <c r="E41" s="13">
        <v>71.886737937012427</v>
      </c>
      <c r="F41" s="12">
        <v>973</v>
      </c>
      <c r="G41" s="13">
        <v>28.113262062987577</v>
      </c>
    </row>
    <row r="42" spans="1:7" s="5" customFormat="1" ht="20.100000000000001" customHeight="1">
      <c r="A42" s="20" t="s">
        <v>204</v>
      </c>
      <c r="B42" s="12">
        <v>2918</v>
      </c>
      <c r="C42" s="13">
        <v>0.53585529336149107</v>
      </c>
      <c r="D42" s="12">
        <v>1510</v>
      </c>
      <c r="E42" s="13">
        <v>51.747772446881427</v>
      </c>
      <c r="F42" s="12">
        <v>1408</v>
      </c>
      <c r="G42" s="13">
        <v>48.252227553118573</v>
      </c>
    </row>
    <row r="43" spans="1:7" s="5" customFormat="1" ht="20.100000000000001" customHeight="1">
      <c r="A43" s="20" t="s">
        <v>205</v>
      </c>
      <c r="B43" s="12"/>
      <c r="C43" s="13"/>
      <c r="D43" s="12"/>
      <c r="E43" s="13"/>
      <c r="F43" s="12"/>
      <c r="G43" s="13"/>
    </row>
    <row r="44" spans="1:7" s="5" customFormat="1" ht="20.100000000000001" customHeight="1">
      <c r="A44" s="20" t="s">
        <v>206</v>
      </c>
      <c r="B44" s="12">
        <v>42846</v>
      </c>
      <c r="C44" s="13">
        <v>7.8681480121200993</v>
      </c>
      <c r="D44" s="12">
        <v>29692</v>
      </c>
      <c r="E44" s="13">
        <v>69.299351164636136</v>
      </c>
      <c r="F44" s="12">
        <v>13154</v>
      </c>
      <c r="G44" s="13">
        <v>30.700648835363864</v>
      </c>
    </row>
    <row r="45" spans="1:7" s="5" customFormat="1" ht="20.100000000000001" customHeight="1">
      <c r="A45" s="20" t="s">
        <v>207</v>
      </c>
      <c r="B45" s="12"/>
      <c r="C45" s="13"/>
      <c r="D45" s="12"/>
      <c r="E45" s="13"/>
      <c r="F45" s="12"/>
      <c r="G45" s="13"/>
    </row>
    <row r="46" spans="1:7" s="5" customFormat="1" ht="20.100000000000001" customHeight="1">
      <c r="A46" s="20" t="s">
        <v>208</v>
      </c>
      <c r="B46" s="12">
        <v>9645</v>
      </c>
      <c r="C46" s="13">
        <v>1.7711872188045172</v>
      </c>
      <c r="D46" s="12">
        <v>5698</v>
      </c>
      <c r="E46" s="13">
        <v>59.077242094349401</v>
      </c>
      <c r="F46" s="12">
        <v>3947</v>
      </c>
      <c r="G46" s="13">
        <v>40.922757905650599</v>
      </c>
    </row>
    <row r="47" spans="1:7" s="5" customFormat="1" ht="20.100000000000001" customHeight="1">
      <c r="A47" s="20" t="s">
        <v>209</v>
      </c>
      <c r="B47" s="12">
        <v>4713</v>
      </c>
      <c r="C47" s="13">
        <v>0.86548526306124329</v>
      </c>
      <c r="D47" s="12">
        <v>2810</v>
      </c>
      <c r="E47" s="13">
        <v>59.622321239125817</v>
      </c>
      <c r="F47" s="12">
        <v>1903</v>
      </c>
      <c r="G47" s="13">
        <v>40.377678760874183</v>
      </c>
    </row>
    <row r="48" spans="1:7" s="5" customFormat="1" ht="20.100000000000001" customHeight="1">
      <c r="A48" s="20" t="s">
        <v>210</v>
      </c>
      <c r="B48" s="12">
        <v>5290</v>
      </c>
      <c r="C48" s="13">
        <v>0.97144431181709678</v>
      </c>
      <c r="D48" s="12">
        <v>3475</v>
      </c>
      <c r="E48" s="13">
        <v>65.689981096408317</v>
      </c>
      <c r="F48" s="12">
        <v>1815</v>
      </c>
      <c r="G48" s="13">
        <v>34.310018903591683</v>
      </c>
    </row>
    <row r="49" spans="1:7" s="5" customFormat="1" ht="20.100000000000001" customHeight="1">
      <c r="A49" s="20" t="s">
        <v>173</v>
      </c>
      <c r="B49" s="12"/>
      <c r="C49" s="13"/>
      <c r="D49" s="12"/>
      <c r="E49" s="13"/>
      <c r="F49" s="12"/>
      <c r="G49" s="13"/>
    </row>
    <row r="50" spans="1:7" s="5" customFormat="1" ht="20.100000000000001" customHeight="1">
      <c r="A50" s="20" t="s">
        <v>211</v>
      </c>
      <c r="B50" s="12">
        <v>6904</v>
      </c>
      <c r="C50" s="13">
        <v>1.2678358277476816</v>
      </c>
      <c r="D50" s="12">
        <v>4425</v>
      </c>
      <c r="E50" s="13">
        <v>64.093279258400926</v>
      </c>
      <c r="F50" s="12">
        <v>2479</v>
      </c>
      <c r="G50" s="13">
        <v>35.906720741599074</v>
      </c>
    </row>
    <row r="51" spans="1:7" s="5" customFormat="1" ht="20.100000000000001" customHeight="1">
      <c r="A51" s="20" t="s">
        <v>212</v>
      </c>
      <c r="B51" s="12">
        <v>15100</v>
      </c>
      <c r="C51" s="13">
        <v>2.7729317785327332</v>
      </c>
      <c r="D51" s="12">
        <v>10691</v>
      </c>
      <c r="E51" s="13">
        <v>70.801324503311264</v>
      </c>
      <c r="F51" s="12">
        <v>4409</v>
      </c>
      <c r="G51" s="13">
        <v>29.198675496688743</v>
      </c>
    </row>
    <row r="52" spans="1:7" s="5" customFormat="1" ht="20.100000000000001" customHeight="1">
      <c r="A52" s="20" t="s">
        <v>213</v>
      </c>
      <c r="B52" s="12">
        <v>1811</v>
      </c>
      <c r="C52" s="13">
        <v>0.33256817555780005</v>
      </c>
      <c r="D52" s="12">
        <v>939</v>
      </c>
      <c r="E52" s="13">
        <v>51.849806736609608</v>
      </c>
      <c r="F52" s="12">
        <v>872</v>
      </c>
      <c r="G52" s="13">
        <v>48.150193263390392</v>
      </c>
    </row>
    <row r="53" spans="1:7" s="5" customFormat="1" ht="20.100000000000001" customHeight="1">
      <c r="A53" s="20" t="s">
        <v>214</v>
      </c>
      <c r="B53" s="12">
        <v>6889</v>
      </c>
      <c r="C53" s="13">
        <v>1.2650812597557617</v>
      </c>
      <c r="D53" s="12">
        <v>2817</v>
      </c>
      <c r="E53" s="13">
        <v>40.891275947162143</v>
      </c>
      <c r="F53" s="12">
        <v>4072</v>
      </c>
      <c r="G53" s="13">
        <v>59.108724052837857</v>
      </c>
    </row>
    <row r="54" spans="1:7" s="5" customFormat="1" ht="20.100000000000001" customHeight="1">
      <c r="A54" s="20" t="s">
        <v>215</v>
      </c>
      <c r="B54" s="12">
        <v>950</v>
      </c>
      <c r="C54" s="13">
        <v>0.17445597282159581</v>
      </c>
      <c r="D54" s="12">
        <v>462</v>
      </c>
      <c r="E54" s="13">
        <v>48.631578947368418</v>
      </c>
      <c r="F54" s="12">
        <v>488</v>
      </c>
      <c r="G54" s="13">
        <v>51.368421052631575</v>
      </c>
    </row>
    <row r="55" spans="1:7" s="5" customFormat="1" ht="20.100000000000001" customHeight="1">
      <c r="A55" s="20" t="s">
        <v>216</v>
      </c>
      <c r="B55" s="12">
        <v>4489</v>
      </c>
      <c r="C55" s="13">
        <v>0.82435038104857228</v>
      </c>
      <c r="D55" s="12">
        <v>2907</v>
      </c>
      <c r="E55" s="13">
        <v>64.758298061929167</v>
      </c>
      <c r="F55" s="12">
        <v>1582</v>
      </c>
      <c r="G55" s="13">
        <v>35.24170193807084</v>
      </c>
    </row>
    <row r="56" spans="1:7" s="5" customFormat="1" ht="20.100000000000001" customHeight="1">
      <c r="A56" s="20" t="s">
        <v>174</v>
      </c>
      <c r="B56" s="12"/>
      <c r="C56" s="13"/>
      <c r="D56" s="12"/>
      <c r="E56" s="13"/>
      <c r="F56" s="12"/>
      <c r="G56" s="13"/>
    </row>
    <row r="57" spans="1:7" s="5" customFormat="1" ht="20.100000000000001" customHeight="1">
      <c r="A57" s="20" t="s">
        <v>217</v>
      </c>
      <c r="B57" s="12">
        <v>17435</v>
      </c>
      <c r="C57" s="13">
        <v>3.2017261959416032</v>
      </c>
      <c r="D57" s="12">
        <v>10280</v>
      </c>
      <c r="E57" s="13">
        <v>58.961858330943507</v>
      </c>
      <c r="F57" s="12">
        <v>7155</v>
      </c>
      <c r="G57" s="13">
        <v>41.038141669056493</v>
      </c>
    </row>
    <row r="58" spans="1:7" s="5" customFormat="1" ht="20.100000000000001" customHeight="1">
      <c r="A58" s="20" t="s">
        <v>218</v>
      </c>
      <c r="B58" s="12">
        <v>1043</v>
      </c>
      <c r="C58" s="13">
        <v>0.19153429437149941</v>
      </c>
      <c r="D58" s="12">
        <v>660</v>
      </c>
      <c r="E58" s="13">
        <v>63.279002876318316</v>
      </c>
      <c r="F58" s="12">
        <v>383</v>
      </c>
      <c r="G58" s="13">
        <v>36.720997123681684</v>
      </c>
    </row>
    <row r="59" spans="1:7" s="5" customFormat="1" ht="20.100000000000001" customHeight="1">
      <c r="A59" s="20" t="s">
        <v>175</v>
      </c>
      <c r="B59" s="12"/>
      <c r="C59" s="13"/>
      <c r="D59" s="12"/>
      <c r="E59" s="13"/>
      <c r="F59" s="12"/>
      <c r="G59" s="13"/>
    </row>
    <row r="60" spans="1:7" s="5" customFormat="1" ht="20.100000000000001" customHeight="1">
      <c r="A60" s="20" t="s">
        <v>219</v>
      </c>
      <c r="B60" s="12">
        <v>3743</v>
      </c>
      <c r="C60" s="13">
        <v>0.68735653291708754</v>
      </c>
      <c r="D60" s="12">
        <v>2201</v>
      </c>
      <c r="E60" s="13">
        <v>58.803099118354261</v>
      </c>
      <c r="F60" s="12">
        <v>1542</v>
      </c>
      <c r="G60" s="13">
        <v>41.196900881645739</v>
      </c>
    </row>
    <row r="61" spans="1:7" s="5" customFormat="1" ht="20.100000000000001" customHeight="1">
      <c r="A61" s="20" t="s">
        <v>220</v>
      </c>
      <c r="B61" s="12">
        <v>6304</v>
      </c>
      <c r="C61" s="13">
        <v>1.1576531080708841</v>
      </c>
      <c r="D61" s="12">
        <v>4599</v>
      </c>
      <c r="E61" s="13">
        <v>72.953680203045693</v>
      </c>
      <c r="F61" s="12">
        <v>1705</v>
      </c>
      <c r="G61" s="13">
        <v>27.046319796954315</v>
      </c>
    </row>
    <row r="62" spans="1:7" s="5" customFormat="1" ht="20.100000000000001" customHeight="1">
      <c r="A62" s="20" t="s">
        <v>221</v>
      </c>
      <c r="B62" s="12">
        <v>1176</v>
      </c>
      <c r="C62" s="13">
        <v>0.21595813056652283</v>
      </c>
      <c r="D62" s="12">
        <v>508</v>
      </c>
      <c r="E62" s="13">
        <v>43.197278911564624</v>
      </c>
      <c r="F62" s="12">
        <v>668</v>
      </c>
      <c r="G62" s="13">
        <v>56.802721088435369</v>
      </c>
    </row>
    <row r="63" spans="1:7" s="5" customFormat="1" ht="20.100000000000001" customHeight="1">
      <c r="A63" s="20" t="s">
        <v>222</v>
      </c>
      <c r="B63" s="12">
        <v>560</v>
      </c>
      <c r="C63" s="13">
        <v>0.10283720503167754</v>
      </c>
      <c r="D63" s="12">
        <v>236</v>
      </c>
      <c r="E63" s="13">
        <v>42.142857142857146</v>
      </c>
      <c r="F63" s="12">
        <v>324</v>
      </c>
      <c r="G63" s="13">
        <v>57.857142857142861</v>
      </c>
    </row>
    <row r="64" spans="1:7" s="5" customFormat="1" ht="20.100000000000001" customHeight="1">
      <c r="A64" s="19"/>
      <c r="B64" s="12"/>
      <c r="C64" s="13"/>
      <c r="D64" s="12"/>
      <c r="E64" s="13"/>
      <c r="F64" s="12"/>
      <c r="G64" s="13"/>
    </row>
    <row r="65" spans="1:7" s="5" customFormat="1" ht="20.100000000000001" customHeight="1">
      <c r="A65" s="19" t="s">
        <v>223</v>
      </c>
      <c r="B65" s="6">
        <f>SUM(B67:B91)</f>
        <v>133164</v>
      </c>
      <c r="C65" s="7">
        <v>100</v>
      </c>
      <c r="D65" s="6">
        <f>SUM(D67:D91)</f>
        <v>91868</v>
      </c>
      <c r="E65" s="7">
        <f>+(D65/B65)*100</f>
        <v>68.988615541738014</v>
      </c>
      <c r="F65" s="6">
        <f>SUM(F67:F91)</f>
        <v>41296</v>
      </c>
      <c r="G65" s="7">
        <f>+(F65/B65)*100</f>
        <v>31.011384458261993</v>
      </c>
    </row>
    <row r="66" spans="1:7" s="5" customFormat="1" ht="20.100000000000001" customHeight="1">
      <c r="A66" s="20" t="s">
        <v>224</v>
      </c>
      <c r="B66" s="12"/>
      <c r="C66" s="13"/>
      <c r="D66" s="12"/>
      <c r="E66" s="13"/>
      <c r="F66" s="12"/>
      <c r="G66" s="13"/>
    </row>
    <row r="67" spans="1:7" s="5" customFormat="1" ht="20.100000000000001" customHeight="1">
      <c r="A67" s="20" t="s">
        <v>225</v>
      </c>
      <c r="B67" s="12">
        <v>3153</v>
      </c>
      <c r="C67" s="13">
        <v>0.5790101919015701</v>
      </c>
      <c r="D67" s="12">
        <v>2544</v>
      </c>
      <c r="E67" s="13">
        <v>80.685061845861085</v>
      </c>
      <c r="F67" s="12">
        <v>609</v>
      </c>
      <c r="G67" s="13">
        <v>19.314938154138915</v>
      </c>
    </row>
    <row r="68" spans="1:7" s="5" customFormat="1" ht="20.100000000000001" customHeight="1">
      <c r="A68" s="20" t="s">
        <v>226</v>
      </c>
      <c r="B68" s="12">
        <v>6874</v>
      </c>
      <c r="C68" s="13">
        <v>1.2623266917638418</v>
      </c>
      <c r="D68" s="12">
        <v>5263</v>
      </c>
      <c r="E68" s="13">
        <v>76.563863834739593</v>
      </c>
      <c r="F68" s="12">
        <v>1611</v>
      </c>
      <c r="G68" s="13">
        <v>23.4361361652604</v>
      </c>
    </row>
    <row r="69" spans="1:7" s="5" customFormat="1" ht="20.100000000000001" customHeight="1">
      <c r="A69" s="20" t="s">
        <v>227</v>
      </c>
      <c r="B69" s="12">
        <v>2573</v>
      </c>
      <c r="C69" s="13">
        <v>0.47250022954733262</v>
      </c>
      <c r="D69" s="12">
        <v>1484</v>
      </c>
      <c r="E69" s="13">
        <v>57.675864749319864</v>
      </c>
      <c r="F69" s="12">
        <v>1089</v>
      </c>
      <c r="G69" s="13">
        <v>42.324135250680136</v>
      </c>
    </row>
    <row r="70" spans="1:7" s="5" customFormat="1" ht="20.100000000000001" customHeight="1">
      <c r="A70" s="20" t="s">
        <v>228</v>
      </c>
      <c r="B70" s="12">
        <v>698</v>
      </c>
      <c r="C70" s="13">
        <v>0.12817923055734093</v>
      </c>
      <c r="D70" s="12">
        <v>473</v>
      </c>
      <c r="E70" s="13">
        <v>67.765042979942692</v>
      </c>
      <c r="F70" s="12">
        <v>225</v>
      </c>
      <c r="G70" s="13">
        <v>32.234957020057308</v>
      </c>
    </row>
    <row r="71" spans="1:7" s="5" customFormat="1" ht="20.100000000000001" customHeight="1">
      <c r="A71" s="20" t="s">
        <v>229</v>
      </c>
      <c r="B71" s="12">
        <v>399</v>
      </c>
      <c r="C71" s="13">
        <v>7.3271508585070241E-2</v>
      </c>
      <c r="D71" s="12">
        <v>206</v>
      </c>
      <c r="E71" s="13">
        <v>51.629072681704258</v>
      </c>
      <c r="F71" s="12">
        <v>193</v>
      </c>
      <c r="G71" s="13">
        <v>48.370927318295735</v>
      </c>
    </row>
    <row r="72" spans="1:7" s="5" customFormat="1" ht="20.100000000000001" customHeight="1">
      <c r="A72" s="20" t="s">
        <v>177</v>
      </c>
      <c r="B72" s="12"/>
      <c r="C72" s="13"/>
      <c r="D72" s="12"/>
      <c r="E72" s="13"/>
      <c r="F72" s="12"/>
      <c r="G72" s="13"/>
    </row>
    <row r="73" spans="1:7" s="5" customFormat="1" ht="20.100000000000001" customHeight="1">
      <c r="A73" s="20" t="s">
        <v>230</v>
      </c>
      <c r="B73" s="12">
        <v>6399</v>
      </c>
      <c r="C73" s="13">
        <v>1.1750987053530437</v>
      </c>
      <c r="D73" s="12">
        <v>3288</v>
      </c>
      <c r="E73" s="13">
        <v>51.383028598218473</v>
      </c>
      <c r="F73" s="12">
        <v>3111</v>
      </c>
      <c r="G73" s="13">
        <v>48.616971401781527</v>
      </c>
    </row>
    <row r="74" spans="1:7" s="5" customFormat="1" ht="20.100000000000001" customHeight="1">
      <c r="A74" s="20" t="s">
        <v>231</v>
      </c>
      <c r="B74" s="12">
        <v>8176</v>
      </c>
      <c r="C74" s="13">
        <v>1.501423193462492</v>
      </c>
      <c r="D74" s="12">
        <v>5263</v>
      </c>
      <c r="E74" s="13">
        <v>64.371330724070447</v>
      </c>
      <c r="F74" s="12">
        <v>2913</v>
      </c>
      <c r="G74" s="13">
        <v>35.628669275929546</v>
      </c>
    </row>
    <row r="75" spans="1:7" s="5" customFormat="1" ht="20.100000000000001" customHeight="1">
      <c r="A75" s="20" t="s">
        <v>232</v>
      </c>
      <c r="B75" s="12">
        <v>5236</v>
      </c>
      <c r="C75" s="13">
        <v>0.96152786704618487</v>
      </c>
      <c r="D75" s="12">
        <v>2967</v>
      </c>
      <c r="E75" s="13">
        <v>56.665393430099307</v>
      </c>
      <c r="F75" s="12">
        <v>2269</v>
      </c>
      <c r="G75" s="13">
        <v>43.334606569900686</v>
      </c>
    </row>
    <row r="76" spans="1:7" s="5" customFormat="1" ht="20.100000000000001" customHeight="1">
      <c r="A76" s="20" t="s">
        <v>178</v>
      </c>
      <c r="B76" s="12"/>
      <c r="C76" s="13"/>
      <c r="D76" s="12"/>
      <c r="E76" s="13"/>
      <c r="F76" s="12"/>
      <c r="G76" s="13"/>
    </row>
    <row r="77" spans="1:7" s="5" customFormat="1" ht="20.100000000000001" customHeight="1">
      <c r="A77" s="20" t="s">
        <v>233</v>
      </c>
      <c r="B77" s="12">
        <v>13482</v>
      </c>
      <c r="C77" s="13">
        <v>2.4758057111376366</v>
      </c>
      <c r="D77" s="12">
        <v>8783</v>
      </c>
      <c r="E77" s="13">
        <v>65.146120753597387</v>
      </c>
      <c r="F77" s="12">
        <v>4699</v>
      </c>
      <c r="G77" s="13">
        <v>34.853879246402606</v>
      </c>
    </row>
    <row r="78" spans="1:7" s="5" customFormat="1" ht="20.100000000000001" customHeight="1">
      <c r="A78" s="20" t="s">
        <v>234</v>
      </c>
      <c r="B78" s="12">
        <v>15094</v>
      </c>
      <c r="C78" s="13">
        <v>2.7718299513359654</v>
      </c>
      <c r="D78" s="12">
        <v>8508</v>
      </c>
      <c r="E78" s="13">
        <v>56.366768252285681</v>
      </c>
      <c r="F78" s="12">
        <v>6586</v>
      </c>
      <c r="G78" s="13">
        <v>43.633231747714326</v>
      </c>
    </row>
    <row r="79" spans="1:7" s="5" customFormat="1" ht="20.100000000000001" customHeight="1">
      <c r="A79" s="20" t="s">
        <v>235</v>
      </c>
      <c r="B79" s="12"/>
      <c r="C79" s="13"/>
      <c r="D79" s="12"/>
      <c r="E79" s="13"/>
      <c r="F79" s="12"/>
      <c r="G79" s="13"/>
    </row>
    <row r="80" spans="1:7" s="5" customFormat="1" ht="20.100000000000001" customHeight="1">
      <c r="A80" s="20" t="s">
        <v>236</v>
      </c>
      <c r="B80" s="12">
        <v>32306</v>
      </c>
      <c r="C80" s="13">
        <v>5.9326049031310255</v>
      </c>
      <c r="D80" s="12">
        <v>27177</v>
      </c>
      <c r="E80" s="13">
        <v>84.123692193400615</v>
      </c>
      <c r="F80" s="12">
        <v>5129</v>
      </c>
      <c r="G80" s="13">
        <v>15.876307806599394</v>
      </c>
    </row>
    <row r="81" spans="1:7" s="5" customFormat="1" ht="20.100000000000001" customHeight="1">
      <c r="A81" s="20" t="s">
        <v>237</v>
      </c>
      <c r="B81" s="12"/>
      <c r="C81" s="13"/>
      <c r="D81" s="12"/>
      <c r="E81" s="13"/>
      <c r="F81" s="12"/>
      <c r="G81" s="13"/>
    </row>
    <row r="82" spans="1:7" s="5" customFormat="1" ht="20.100000000000001" customHeight="1">
      <c r="A82" s="20" t="s">
        <v>238</v>
      </c>
      <c r="B82" s="12">
        <v>4066</v>
      </c>
      <c r="C82" s="13">
        <v>0.74667156367643006</v>
      </c>
      <c r="D82" s="12">
        <v>2817</v>
      </c>
      <c r="E82" s="13">
        <v>69.281849483521881</v>
      </c>
      <c r="F82" s="12">
        <v>1249</v>
      </c>
      <c r="G82" s="13">
        <v>30.718150516478111</v>
      </c>
    </row>
    <row r="83" spans="1:7" s="5" customFormat="1" ht="20.100000000000001" customHeight="1">
      <c r="A83" s="20" t="s">
        <v>239</v>
      </c>
      <c r="B83" s="12">
        <v>804</v>
      </c>
      <c r="C83" s="13">
        <v>0.14764484436690845</v>
      </c>
      <c r="D83" s="12">
        <v>535</v>
      </c>
      <c r="E83" s="13">
        <v>66.542288557213936</v>
      </c>
      <c r="F83" s="12">
        <v>269</v>
      </c>
      <c r="G83" s="13">
        <v>33.457711442786071</v>
      </c>
    </row>
    <row r="84" spans="1:7" s="5" customFormat="1" ht="20.100000000000001" customHeight="1">
      <c r="A84" s="20" t="s">
        <v>240</v>
      </c>
      <c r="B84" s="12">
        <v>17138</v>
      </c>
      <c r="C84" s="13">
        <v>3.1471857497015887</v>
      </c>
      <c r="D84" s="12">
        <v>10583</v>
      </c>
      <c r="E84" s="13">
        <v>61.751662971175172</v>
      </c>
      <c r="F84" s="12">
        <v>6555</v>
      </c>
      <c r="G84" s="13">
        <v>38.248337028824835</v>
      </c>
    </row>
    <row r="85" spans="1:7" s="5" customFormat="1" ht="20.100000000000001" customHeight="1">
      <c r="A85" s="20" t="s">
        <v>241</v>
      </c>
      <c r="B85" s="12">
        <v>1908</v>
      </c>
      <c r="C85" s="13">
        <v>0.35038104857221558</v>
      </c>
      <c r="D85" s="12">
        <v>1250</v>
      </c>
      <c r="E85" s="13">
        <v>65.513626834381554</v>
      </c>
      <c r="F85" s="12">
        <v>658</v>
      </c>
      <c r="G85" s="13">
        <v>34.486373165618453</v>
      </c>
    </row>
    <row r="86" spans="1:7" s="5" customFormat="1" ht="20.100000000000001" customHeight="1">
      <c r="A86" s="20" t="s">
        <v>242</v>
      </c>
      <c r="B86" s="12">
        <v>2429</v>
      </c>
      <c r="C86" s="13">
        <v>0.44605637682490129</v>
      </c>
      <c r="D86" s="12">
        <v>1572</v>
      </c>
      <c r="E86" s="13">
        <v>64.717990942774804</v>
      </c>
      <c r="F86" s="12">
        <v>857</v>
      </c>
      <c r="G86" s="13">
        <v>35.282009057225196</v>
      </c>
    </row>
    <row r="87" spans="1:7" s="5" customFormat="1" ht="20.100000000000001" customHeight="1">
      <c r="A87" s="20" t="s">
        <v>243</v>
      </c>
      <c r="B87" s="12">
        <v>4354</v>
      </c>
      <c r="C87" s="13">
        <v>0.79955926912129283</v>
      </c>
      <c r="D87" s="12">
        <v>4056</v>
      </c>
      <c r="E87" s="13">
        <v>93.155718879191554</v>
      </c>
      <c r="F87" s="12">
        <v>298</v>
      </c>
      <c r="G87" s="13">
        <v>6.8442811208084517</v>
      </c>
    </row>
    <row r="88" spans="1:7" s="5" customFormat="1" ht="20.100000000000001" customHeight="1">
      <c r="A88" s="20" t="s">
        <v>244</v>
      </c>
      <c r="B88" s="12"/>
      <c r="C88" s="13"/>
      <c r="D88" s="12"/>
      <c r="E88" s="13"/>
      <c r="F88" s="12"/>
      <c r="G88" s="13"/>
    </row>
    <row r="89" spans="1:7" s="5" customFormat="1" ht="20.100000000000001" customHeight="1">
      <c r="A89" s="20" t="s">
        <v>245</v>
      </c>
      <c r="B89" s="12">
        <v>2681</v>
      </c>
      <c r="C89" s="13">
        <v>0.49233311908915617</v>
      </c>
      <c r="D89" s="12">
        <v>1525</v>
      </c>
      <c r="E89" s="13">
        <v>56.88176053711301</v>
      </c>
      <c r="F89" s="12">
        <v>1156</v>
      </c>
      <c r="G89" s="13">
        <v>43.118239462886983</v>
      </c>
    </row>
    <row r="90" spans="1:7" s="5" customFormat="1" ht="20.100000000000001" customHeight="1">
      <c r="A90" s="20" t="s">
        <v>246</v>
      </c>
      <c r="B90" s="12">
        <v>2657</v>
      </c>
      <c r="C90" s="13">
        <v>0.48792581030208426</v>
      </c>
      <c r="D90" s="12">
        <v>1882</v>
      </c>
      <c r="E90" s="13">
        <v>70.831765148663905</v>
      </c>
      <c r="F90" s="12">
        <v>775</v>
      </c>
      <c r="G90" s="13">
        <v>29.168234851336095</v>
      </c>
    </row>
    <row r="91" spans="1:7" s="5" customFormat="1" ht="20.100000000000001" customHeight="1">
      <c r="A91" s="20" t="s">
        <v>247</v>
      </c>
      <c r="B91" s="12">
        <v>2737</v>
      </c>
      <c r="C91" s="13">
        <v>0.50261683959232395</v>
      </c>
      <c r="D91" s="12">
        <v>1692</v>
      </c>
      <c r="E91" s="13">
        <v>61.819510412860801</v>
      </c>
      <c r="F91" s="12">
        <v>1045</v>
      </c>
      <c r="G91" s="13">
        <v>38.180489587139206</v>
      </c>
    </row>
    <row r="92" spans="1:7" s="5" customFormat="1" ht="6" customHeight="1" thickBot="1">
      <c r="A92" s="22"/>
      <c r="B92" s="12"/>
      <c r="C92" s="13"/>
      <c r="D92" s="12"/>
      <c r="E92" s="13"/>
      <c r="F92" s="12"/>
      <c r="G92" s="13"/>
    </row>
    <row r="93" spans="1:7" ht="16.5" customHeight="1">
      <c r="A93" s="422" t="s">
        <v>6</v>
      </c>
      <c r="B93" s="422"/>
      <c r="C93" s="422"/>
      <c r="D93" s="422"/>
      <c r="E93" s="422"/>
      <c r="F93" s="422"/>
      <c r="G93" s="422"/>
    </row>
  </sheetData>
  <mergeCells count="7">
    <mergeCell ref="A93:G93"/>
    <mergeCell ref="A1:G1"/>
    <mergeCell ref="A2:F2"/>
    <mergeCell ref="A3:A4"/>
    <mergeCell ref="B3:C3"/>
    <mergeCell ref="D3:E3"/>
    <mergeCell ref="F3:G3"/>
  </mergeCells>
  <phoneticPr fontId="6" type="noConversion"/>
  <pageMargins left="1.2" right="0.75" top="0.34" bottom="0.53" header="0.23" footer="0.5"/>
  <pageSetup paperSize="9" scale="6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93"/>
  <sheetViews>
    <sheetView workbookViewId="0">
      <selection activeCell="A2" sqref="A2:F2"/>
    </sheetView>
  </sheetViews>
  <sheetFormatPr defaultRowHeight="16.5"/>
  <cols>
    <col min="1" max="1" width="25.125" customWidth="1"/>
    <col min="2" max="2" width="12.75" style="1" customWidth="1"/>
    <col min="3" max="3" width="12.75" style="2" customWidth="1"/>
    <col min="4" max="4" width="12.75" style="1" customWidth="1"/>
    <col min="5" max="5" width="12.75" style="2" customWidth="1"/>
    <col min="6" max="6" width="12.75" style="1" customWidth="1"/>
    <col min="7" max="7" width="12.75" style="2" customWidth="1"/>
  </cols>
  <sheetData>
    <row r="1" spans="1:9" ht="32.25" customHeight="1">
      <c r="A1" s="410" t="s">
        <v>92</v>
      </c>
      <c r="B1" s="410"/>
      <c r="C1" s="410"/>
      <c r="D1" s="410"/>
      <c r="E1" s="410"/>
      <c r="F1" s="410"/>
      <c r="G1" s="410"/>
    </row>
    <row r="2" spans="1:9" s="5" customFormat="1" ht="23.25" customHeight="1" thickBot="1">
      <c r="A2" s="433" t="s">
        <v>137</v>
      </c>
      <c r="B2" s="433"/>
      <c r="C2" s="433"/>
      <c r="D2" s="433"/>
      <c r="E2" s="433"/>
      <c r="F2" s="433"/>
      <c r="G2" s="4" t="s">
        <v>7</v>
      </c>
    </row>
    <row r="3" spans="1:9" ht="21" customHeight="1">
      <c r="A3" s="434" t="s">
        <v>93</v>
      </c>
      <c r="B3" s="436" t="s">
        <v>0</v>
      </c>
      <c r="C3" s="434"/>
      <c r="D3" s="436" t="s">
        <v>94</v>
      </c>
      <c r="E3" s="434"/>
      <c r="F3" s="437" t="s">
        <v>95</v>
      </c>
      <c r="G3" s="437"/>
    </row>
    <row r="4" spans="1:9" ht="23.25" customHeight="1">
      <c r="A4" s="435"/>
      <c r="B4" s="23" t="s">
        <v>1</v>
      </c>
      <c r="C4" s="15" t="s">
        <v>182</v>
      </c>
      <c r="D4" s="23" t="s">
        <v>1</v>
      </c>
      <c r="E4" s="17" t="s">
        <v>182</v>
      </c>
      <c r="F4" s="23" t="s">
        <v>1</v>
      </c>
      <c r="G4" s="16" t="s">
        <v>182</v>
      </c>
    </row>
    <row r="5" spans="1:9" s="10" customFormat="1" ht="21.75" customHeight="1">
      <c r="A5" s="18" t="s">
        <v>138</v>
      </c>
      <c r="B5" s="3">
        <f>B6+B38+B65</f>
        <v>561224</v>
      </c>
      <c r="C5" s="9">
        <v>100</v>
      </c>
      <c r="D5" s="3">
        <f>D6+D38+D65</f>
        <v>345236</v>
      </c>
      <c r="E5" s="9">
        <f>+(D5/B5)*100</f>
        <v>61.514831867489626</v>
      </c>
      <c r="F5" s="3">
        <f>F6+F38+F65</f>
        <v>215988</v>
      </c>
      <c r="G5" s="9">
        <f>+(F5/B5)*100</f>
        <v>38.485168132510374</v>
      </c>
      <c r="I5" s="11"/>
    </row>
    <row r="6" spans="1:9" s="8" customFormat="1" ht="20.100000000000001" customHeight="1">
      <c r="A6" s="19" t="s">
        <v>139</v>
      </c>
      <c r="B6" s="6">
        <f>SUM(B8:B36)</f>
        <v>284684</v>
      </c>
      <c r="C6" s="7">
        <v>100</v>
      </c>
      <c r="D6" s="6">
        <f>SUM(D8:D36)</f>
        <v>165239</v>
      </c>
      <c r="E6" s="7">
        <f>+(D6/B6)*100</f>
        <v>58.042952888114542</v>
      </c>
      <c r="F6" s="6">
        <f>SUM(F8:F36)</f>
        <v>119445</v>
      </c>
      <c r="G6" s="7">
        <f>+(F6/B6)*100</f>
        <v>41.957047111885458</v>
      </c>
    </row>
    <row r="7" spans="1:9" s="24" customFormat="1" ht="20.100000000000001" customHeight="1">
      <c r="A7" s="21" t="s">
        <v>140</v>
      </c>
      <c r="B7" s="12"/>
      <c r="C7" s="13"/>
      <c r="D7" s="12"/>
      <c r="E7" s="13"/>
      <c r="F7" s="12"/>
      <c r="G7" s="13"/>
    </row>
    <row r="8" spans="1:9" s="24" customFormat="1" ht="20.100000000000001" customHeight="1">
      <c r="A8" s="21" t="s">
        <v>141</v>
      </c>
      <c r="B8" s="12">
        <f>D8+F8</f>
        <v>1738</v>
      </c>
      <c r="C8" s="13">
        <v>100</v>
      </c>
      <c r="D8" s="12">
        <v>1067</v>
      </c>
      <c r="E8" s="13">
        <f>+(D8/B8)*100</f>
        <v>61.392405063291143</v>
      </c>
      <c r="F8" s="12">
        <v>671</v>
      </c>
      <c r="G8" s="13">
        <f>+(F8/B8)*100</f>
        <v>38.607594936708864</v>
      </c>
    </row>
    <row r="9" spans="1:9" s="24" customFormat="1" ht="20.100000000000001" customHeight="1">
      <c r="A9" s="21" t="s">
        <v>142</v>
      </c>
      <c r="B9" s="12">
        <f>D9+F9</f>
        <v>4933</v>
      </c>
      <c r="C9" s="13">
        <v>100</v>
      </c>
      <c r="D9" s="12">
        <v>3413</v>
      </c>
      <c r="E9" s="13">
        <f>+(D9/B9)*100</f>
        <v>69.187107236975478</v>
      </c>
      <c r="F9" s="12">
        <v>1520</v>
      </c>
      <c r="G9" s="13">
        <f>+(F9/B9)*100</f>
        <v>30.812892763024529</v>
      </c>
    </row>
    <row r="10" spans="1:9" s="24" customFormat="1" ht="20.100000000000001" customHeight="1">
      <c r="A10" s="21" t="s">
        <v>143</v>
      </c>
      <c r="B10" s="12"/>
      <c r="C10" s="13"/>
      <c r="D10" s="12"/>
      <c r="E10" s="13"/>
      <c r="F10" s="12"/>
      <c r="G10" s="13"/>
    </row>
    <row r="11" spans="1:9" s="24" customFormat="1" ht="20.100000000000001" customHeight="1">
      <c r="A11" s="21" t="s">
        <v>144</v>
      </c>
      <c r="B11" s="12">
        <f>D11+F11</f>
        <v>2243</v>
      </c>
      <c r="C11" s="13">
        <v>100</v>
      </c>
      <c r="D11" s="12">
        <v>1032</v>
      </c>
      <c r="E11" s="13">
        <f>+(D11/B11)*100</f>
        <v>46.009808292465451</v>
      </c>
      <c r="F11" s="12">
        <v>1211</v>
      </c>
      <c r="G11" s="13">
        <f>+(F11/B11)*100</f>
        <v>53.990191707534549</v>
      </c>
    </row>
    <row r="12" spans="1:9" s="24" customFormat="1" ht="20.100000000000001" customHeight="1">
      <c r="A12" s="21" t="s">
        <v>145</v>
      </c>
      <c r="B12" s="12">
        <f>D12+F12</f>
        <v>2814</v>
      </c>
      <c r="C12" s="13">
        <v>100</v>
      </c>
      <c r="D12" s="12">
        <v>1336</v>
      </c>
      <c r="E12" s="13">
        <f>+(D12/B12)*100</f>
        <v>47.476901208244492</v>
      </c>
      <c r="F12" s="12">
        <v>1478</v>
      </c>
      <c r="G12" s="13">
        <f>+(F12/B12)*100</f>
        <v>52.523098791755508</v>
      </c>
    </row>
    <row r="13" spans="1:9" s="24" customFormat="1" ht="20.100000000000001" customHeight="1">
      <c r="A13" s="21" t="s">
        <v>146</v>
      </c>
      <c r="B13" s="12"/>
      <c r="C13" s="13"/>
      <c r="D13" s="12"/>
      <c r="E13" s="13"/>
      <c r="F13" s="12"/>
      <c r="G13" s="13"/>
    </row>
    <row r="14" spans="1:9" s="24" customFormat="1" ht="20.100000000000001" customHeight="1">
      <c r="A14" s="21" t="s">
        <v>147</v>
      </c>
      <c r="B14" s="12">
        <f>D14+F14</f>
        <v>29586</v>
      </c>
      <c r="C14" s="13">
        <v>100</v>
      </c>
      <c r="D14" s="12">
        <v>12131</v>
      </c>
      <c r="E14" s="13">
        <f>+(D14/B14)*100</f>
        <v>41.002501182991956</v>
      </c>
      <c r="F14" s="12">
        <v>17455</v>
      </c>
      <c r="G14" s="13">
        <f>+(F14/B14)*100</f>
        <v>58.997498817008044</v>
      </c>
    </row>
    <row r="15" spans="1:9" s="24" customFormat="1" ht="20.100000000000001" customHeight="1">
      <c r="A15" s="21" t="s">
        <v>148</v>
      </c>
      <c r="B15" s="12">
        <f>D15+F15</f>
        <v>21543</v>
      </c>
      <c r="C15" s="13">
        <v>100</v>
      </c>
      <c r="D15" s="12">
        <v>15230</v>
      </c>
      <c r="E15" s="13">
        <f>+(D15/B15)*100</f>
        <v>70.695817666991601</v>
      </c>
      <c r="F15" s="12">
        <v>6313</v>
      </c>
      <c r="G15" s="13">
        <f>+(F15/B15)*100</f>
        <v>29.304182333008399</v>
      </c>
    </row>
    <row r="16" spans="1:9" s="24" customFormat="1" ht="20.100000000000001" customHeight="1">
      <c r="A16" s="21" t="s">
        <v>149</v>
      </c>
      <c r="B16" s="12">
        <f>D16+F16</f>
        <v>2175</v>
      </c>
      <c r="C16" s="13">
        <v>100</v>
      </c>
      <c r="D16" s="12">
        <v>909</v>
      </c>
      <c r="E16" s="13">
        <f>+(D16/B16)*100</f>
        <v>41.793103448275865</v>
      </c>
      <c r="F16" s="12">
        <v>1266</v>
      </c>
      <c r="G16" s="13">
        <f>+(F16/B16)*100</f>
        <v>58.206896551724142</v>
      </c>
    </row>
    <row r="17" spans="1:7" s="24" customFormat="1" ht="20.100000000000001" customHeight="1">
      <c r="A17" s="21" t="s">
        <v>150</v>
      </c>
      <c r="B17" s="12">
        <f>D17+F17</f>
        <v>5580</v>
      </c>
      <c r="C17" s="13">
        <v>100</v>
      </c>
      <c r="D17" s="12">
        <v>3016</v>
      </c>
      <c r="E17" s="13">
        <f>+(D17/B17)*100</f>
        <v>54.050179211469526</v>
      </c>
      <c r="F17" s="12">
        <v>2564</v>
      </c>
      <c r="G17" s="13">
        <f>+(F17/B17)*100</f>
        <v>45.949820788530467</v>
      </c>
    </row>
    <row r="18" spans="1:7" s="24" customFormat="1" ht="20.100000000000001" customHeight="1">
      <c r="A18" s="21" t="s">
        <v>151</v>
      </c>
      <c r="B18" s="12"/>
      <c r="C18" s="13"/>
      <c r="D18" s="12"/>
      <c r="E18" s="13"/>
      <c r="F18" s="12"/>
      <c r="G18" s="13"/>
    </row>
    <row r="19" spans="1:7" s="24" customFormat="1" ht="20.100000000000001" customHeight="1">
      <c r="A19" s="21" t="s">
        <v>152</v>
      </c>
      <c r="B19" s="12">
        <f>D19+F19</f>
        <v>25918</v>
      </c>
      <c r="C19" s="13">
        <v>100</v>
      </c>
      <c r="D19" s="12">
        <v>17391</v>
      </c>
      <c r="E19" s="13">
        <f t="shared" ref="E19:E26" si="0">+(D19/B19)*100</f>
        <v>67.100084883092833</v>
      </c>
      <c r="F19" s="12">
        <v>8527</v>
      </c>
      <c r="G19" s="13">
        <f t="shared" ref="G19:G26" si="1">+(F19/B19)*100</f>
        <v>32.899915116907167</v>
      </c>
    </row>
    <row r="20" spans="1:7" s="24" customFormat="1" ht="20.100000000000001" customHeight="1">
      <c r="A20" s="21" t="s">
        <v>153</v>
      </c>
      <c r="B20" s="12">
        <f t="shared" ref="B20:B26" si="2">D20+F20</f>
        <v>6186</v>
      </c>
      <c r="C20" s="13">
        <v>100</v>
      </c>
      <c r="D20" s="12">
        <v>4203</v>
      </c>
      <c r="E20" s="13">
        <f t="shared" si="0"/>
        <v>67.943743937924353</v>
      </c>
      <c r="F20" s="12">
        <v>1983</v>
      </c>
      <c r="G20" s="13">
        <f t="shared" si="1"/>
        <v>32.056256062075654</v>
      </c>
    </row>
    <row r="21" spans="1:7" s="24" customFormat="1" ht="20.100000000000001" customHeight="1">
      <c r="A21" s="21" t="s">
        <v>154</v>
      </c>
      <c r="B21" s="12">
        <f t="shared" si="2"/>
        <v>32404</v>
      </c>
      <c r="C21" s="13">
        <v>100</v>
      </c>
      <c r="D21" s="12">
        <v>16399</v>
      </c>
      <c r="E21" s="13">
        <f t="shared" si="0"/>
        <v>50.607949635847426</v>
      </c>
      <c r="F21" s="12">
        <v>16005</v>
      </c>
      <c r="G21" s="13">
        <f t="shared" si="1"/>
        <v>49.392050364152574</v>
      </c>
    </row>
    <row r="22" spans="1:7" s="24" customFormat="1" ht="20.100000000000001" customHeight="1">
      <c r="A22" s="21" t="s">
        <v>155</v>
      </c>
      <c r="B22" s="12">
        <f t="shared" si="2"/>
        <v>11721</v>
      </c>
      <c r="C22" s="13">
        <v>100</v>
      </c>
      <c r="D22" s="12">
        <v>6107</v>
      </c>
      <c r="E22" s="13">
        <f t="shared" si="0"/>
        <v>52.103062878593974</v>
      </c>
      <c r="F22" s="12">
        <v>5614</v>
      </c>
      <c r="G22" s="13">
        <f t="shared" si="1"/>
        <v>47.896937121406026</v>
      </c>
    </row>
    <row r="23" spans="1:7" s="24" customFormat="1" ht="20.100000000000001" customHeight="1">
      <c r="A23" s="21" t="s">
        <v>156</v>
      </c>
      <c r="B23" s="12">
        <f t="shared" si="2"/>
        <v>4713</v>
      </c>
      <c r="C23" s="13">
        <v>100</v>
      </c>
      <c r="D23" s="12">
        <v>2584</v>
      </c>
      <c r="E23" s="13">
        <f t="shared" si="0"/>
        <v>54.827074050498624</v>
      </c>
      <c r="F23" s="12">
        <v>2129</v>
      </c>
      <c r="G23" s="13">
        <f t="shared" si="1"/>
        <v>45.172925949501384</v>
      </c>
    </row>
    <row r="24" spans="1:7" s="24" customFormat="1" ht="20.100000000000001" customHeight="1">
      <c r="A24" s="21" t="s">
        <v>157</v>
      </c>
      <c r="B24" s="12">
        <f t="shared" si="2"/>
        <v>3652</v>
      </c>
      <c r="C24" s="13">
        <v>100</v>
      </c>
      <c r="D24" s="12">
        <v>2486</v>
      </c>
      <c r="E24" s="13">
        <f t="shared" si="0"/>
        <v>68.07228915662651</v>
      </c>
      <c r="F24" s="12">
        <v>1166</v>
      </c>
      <c r="G24" s="13">
        <f t="shared" si="1"/>
        <v>31.92771084337349</v>
      </c>
    </row>
    <row r="25" spans="1:7" s="24" customFormat="1" ht="20.100000000000001" customHeight="1">
      <c r="A25" s="21" t="s">
        <v>158</v>
      </c>
      <c r="B25" s="12">
        <f t="shared" si="2"/>
        <v>6208</v>
      </c>
      <c r="C25" s="13">
        <v>100</v>
      </c>
      <c r="D25" s="12">
        <v>4134</v>
      </c>
      <c r="E25" s="13">
        <f t="shared" si="0"/>
        <v>66.591494845360828</v>
      </c>
      <c r="F25" s="12">
        <v>2074</v>
      </c>
      <c r="G25" s="13">
        <f t="shared" si="1"/>
        <v>33.408505154639172</v>
      </c>
    </row>
    <row r="26" spans="1:7" s="24" customFormat="1" ht="20.100000000000001" customHeight="1">
      <c r="A26" s="21" t="s">
        <v>159</v>
      </c>
      <c r="B26" s="12">
        <f t="shared" si="2"/>
        <v>42571</v>
      </c>
      <c r="C26" s="13">
        <v>100</v>
      </c>
      <c r="D26" s="12">
        <v>24618</v>
      </c>
      <c r="E26" s="13">
        <f t="shared" si="0"/>
        <v>57.828098940593364</v>
      </c>
      <c r="F26" s="12">
        <v>17953</v>
      </c>
      <c r="G26" s="13">
        <f t="shared" si="1"/>
        <v>42.171901059406636</v>
      </c>
    </row>
    <row r="27" spans="1:7" s="24" customFormat="1" ht="20.100000000000001" customHeight="1">
      <c r="A27" s="20" t="s">
        <v>166</v>
      </c>
      <c r="B27" s="12"/>
      <c r="C27" s="13"/>
      <c r="D27" s="12"/>
      <c r="E27" s="13"/>
      <c r="F27" s="12"/>
      <c r="G27" s="13"/>
    </row>
    <row r="28" spans="1:7" s="24" customFormat="1" ht="20.100000000000001" customHeight="1">
      <c r="A28" s="21" t="s">
        <v>160</v>
      </c>
      <c r="B28" s="12">
        <f>D28+F28</f>
        <v>64329</v>
      </c>
      <c r="C28" s="13">
        <v>100</v>
      </c>
      <c r="D28" s="12">
        <v>39516</v>
      </c>
      <c r="E28" s="13">
        <f>+(D28/B28)*100</f>
        <v>61.42797183229959</v>
      </c>
      <c r="F28" s="12">
        <v>24813</v>
      </c>
      <c r="G28" s="13">
        <f>+(F28/B28)*100</f>
        <v>38.572028167700417</v>
      </c>
    </row>
    <row r="29" spans="1:7" s="24" customFormat="1" ht="20.100000000000001" customHeight="1">
      <c r="A29" s="20" t="s">
        <v>167</v>
      </c>
      <c r="B29" s="12"/>
      <c r="C29" s="13"/>
      <c r="D29" s="12"/>
      <c r="E29" s="13"/>
      <c r="F29" s="12"/>
      <c r="G29" s="13"/>
    </row>
    <row r="30" spans="1:7" s="24" customFormat="1" ht="20.100000000000001" customHeight="1">
      <c r="A30" s="21" t="s">
        <v>161</v>
      </c>
      <c r="B30" s="12">
        <f>D30+F30</f>
        <v>1963</v>
      </c>
      <c r="C30" s="13">
        <v>100</v>
      </c>
      <c r="D30" s="12">
        <v>1444</v>
      </c>
      <c r="E30" s="13">
        <f>+(D30/B30)*100</f>
        <v>73.560876209882835</v>
      </c>
      <c r="F30" s="12">
        <v>519</v>
      </c>
      <c r="G30" s="13">
        <f>+(F30/B30)*100</f>
        <v>26.439123790117169</v>
      </c>
    </row>
    <row r="31" spans="1:7" s="24" customFormat="1" ht="20.100000000000001" customHeight="1">
      <c r="A31" s="21" t="s">
        <v>162</v>
      </c>
      <c r="B31" s="12">
        <f>D31+F31</f>
        <v>509</v>
      </c>
      <c r="C31" s="13">
        <v>100</v>
      </c>
      <c r="D31" s="12">
        <v>350</v>
      </c>
      <c r="E31" s="13">
        <f>+(D31/B31)*100</f>
        <v>68.762278978389006</v>
      </c>
      <c r="F31" s="12">
        <v>159</v>
      </c>
      <c r="G31" s="13">
        <f>+(F31/B31)*100</f>
        <v>31.237721021611005</v>
      </c>
    </row>
    <row r="32" spans="1:7" s="24" customFormat="1" ht="20.100000000000001" customHeight="1">
      <c r="A32" s="21" t="s">
        <v>163</v>
      </c>
      <c r="B32" s="12">
        <f>D32+F32</f>
        <v>694</v>
      </c>
      <c r="C32" s="13">
        <v>100</v>
      </c>
      <c r="D32" s="12">
        <v>541</v>
      </c>
      <c r="E32" s="13">
        <f>+(D32/B32)*100</f>
        <v>77.953890489913547</v>
      </c>
      <c r="F32" s="12">
        <v>153</v>
      </c>
      <c r="G32" s="13">
        <f>+(F32/B32)*100</f>
        <v>22.046109510086456</v>
      </c>
    </row>
    <row r="33" spans="1:7" s="24" customFormat="1" ht="20.100000000000001" customHeight="1">
      <c r="A33" s="20" t="s">
        <v>168</v>
      </c>
      <c r="B33" s="12"/>
      <c r="C33" s="13"/>
      <c r="D33" s="12"/>
      <c r="E33" s="13"/>
      <c r="F33" s="12"/>
      <c r="G33" s="13"/>
    </row>
    <row r="34" spans="1:7" s="24" customFormat="1" ht="20.100000000000001" customHeight="1">
      <c r="A34" s="21" t="s">
        <v>164</v>
      </c>
      <c r="B34" s="12">
        <f>D34+F34</f>
        <v>730</v>
      </c>
      <c r="C34" s="13">
        <v>100</v>
      </c>
      <c r="D34" s="12">
        <v>475</v>
      </c>
      <c r="E34" s="13">
        <f>+(D34/B34)*100</f>
        <v>65.06849315068493</v>
      </c>
      <c r="F34" s="12">
        <v>255</v>
      </c>
      <c r="G34" s="13">
        <f>+(F34/B34)*100</f>
        <v>34.93150684931507</v>
      </c>
    </row>
    <row r="35" spans="1:7" s="24" customFormat="1" ht="20.100000000000001" customHeight="1">
      <c r="A35" s="20" t="s">
        <v>169</v>
      </c>
      <c r="B35" s="12"/>
      <c r="C35" s="13"/>
      <c r="D35" s="12"/>
      <c r="E35" s="13"/>
      <c r="F35" s="12"/>
      <c r="G35" s="13"/>
    </row>
    <row r="36" spans="1:7" s="24" customFormat="1" ht="20.100000000000001" customHeight="1">
      <c r="A36" s="21" t="s">
        <v>165</v>
      </c>
      <c r="B36" s="12">
        <f>D36+F36</f>
        <v>12474</v>
      </c>
      <c r="C36" s="13">
        <v>100</v>
      </c>
      <c r="D36" s="12">
        <v>6857</v>
      </c>
      <c r="E36" s="13">
        <f>+(D36/B36)*100</f>
        <v>54.970338303671639</v>
      </c>
      <c r="F36" s="12">
        <v>5617</v>
      </c>
      <c r="G36" s="13">
        <f>+(F36/B36)*100</f>
        <v>45.029661696328361</v>
      </c>
    </row>
    <row r="37" spans="1:7" s="5" customFormat="1" ht="20.100000000000001" customHeight="1">
      <c r="A37" s="19"/>
      <c r="B37" s="12"/>
      <c r="C37" s="13"/>
      <c r="D37" s="12"/>
      <c r="E37" s="13"/>
      <c r="F37" s="12"/>
      <c r="G37" s="13"/>
    </row>
    <row r="38" spans="1:7" s="8" customFormat="1" ht="20.100000000000001" customHeight="1">
      <c r="A38" s="19" t="s">
        <v>96</v>
      </c>
      <c r="B38" s="6">
        <f>SUM(B40:B63)</f>
        <v>140960</v>
      </c>
      <c r="C38" s="7">
        <v>100</v>
      </c>
      <c r="D38" s="6">
        <f>SUM(D40:D63)</f>
        <v>85167</v>
      </c>
      <c r="E38" s="7">
        <f>+(D38/B38)*100</f>
        <v>60.419267877412032</v>
      </c>
      <c r="F38" s="6">
        <f>SUM(F40:F63)</f>
        <v>55793</v>
      </c>
      <c r="G38" s="7">
        <f>+(F38/B38)*100</f>
        <v>39.580732122587968</v>
      </c>
    </row>
    <row r="39" spans="1:7" s="5" customFormat="1" ht="20.100000000000001" customHeight="1">
      <c r="A39" s="20" t="s">
        <v>170</v>
      </c>
      <c r="B39" s="12"/>
      <c r="C39" s="13"/>
      <c r="D39" s="12"/>
      <c r="E39" s="13"/>
      <c r="F39" s="12"/>
      <c r="G39" s="13"/>
    </row>
    <row r="40" spans="1:7" s="5" customFormat="1" ht="20.100000000000001" customHeight="1">
      <c r="A40" s="20" t="s">
        <v>97</v>
      </c>
      <c r="B40" s="12">
        <f>D40+F40</f>
        <v>3154</v>
      </c>
      <c r="C40" s="13">
        <v>100</v>
      </c>
      <c r="D40" s="12">
        <v>1472</v>
      </c>
      <c r="E40" s="13">
        <f>+(D40/B40)*100</f>
        <v>46.670894102726699</v>
      </c>
      <c r="F40" s="12">
        <v>1682</v>
      </c>
      <c r="G40" s="13">
        <f>+(F40/B40)*100</f>
        <v>53.329105897273301</v>
      </c>
    </row>
    <row r="41" spans="1:7" s="5" customFormat="1" ht="20.100000000000001" customHeight="1">
      <c r="A41" s="20" t="s">
        <v>98</v>
      </c>
      <c r="B41" s="12">
        <f>D41+F41</f>
        <v>3461</v>
      </c>
      <c r="C41" s="13">
        <v>100</v>
      </c>
      <c r="D41" s="12">
        <v>2488</v>
      </c>
      <c r="E41" s="13">
        <f>+(D41/B41)*100</f>
        <v>71.886737937012427</v>
      </c>
      <c r="F41" s="12">
        <v>973</v>
      </c>
      <c r="G41" s="13">
        <f>+(F41/B41)*100</f>
        <v>28.113262062987577</v>
      </c>
    </row>
    <row r="42" spans="1:7" s="5" customFormat="1" ht="20.100000000000001" customHeight="1">
      <c r="A42" s="20" t="s">
        <v>99</v>
      </c>
      <c r="B42" s="12">
        <f>D42+F42</f>
        <v>2958</v>
      </c>
      <c r="C42" s="13">
        <v>100</v>
      </c>
      <c r="D42" s="12">
        <v>1523</v>
      </c>
      <c r="E42" s="13">
        <f>+(D42/B42)*100</f>
        <v>51.487491548343478</v>
      </c>
      <c r="F42" s="12">
        <v>1435</v>
      </c>
      <c r="G42" s="13">
        <f>+(F42/B42)*100</f>
        <v>48.512508451656522</v>
      </c>
    </row>
    <row r="43" spans="1:7" s="5" customFormat="1" ht="20.100000000000001" customHeight="1">
      <c r="A43" s="20" t="s">
        <v>171</v>
      </c>
      <c r="B43" s="12"/>
      <c r="C43" s="13"/>
      <c r="D43" s="12"/>
      <c r="E43" s="13"/>
      <c r="F43" s="12"/>
      <c r="G43" s="13"/>
    </row>
    <row r="44" spans="1:7" s="5" customFormat="1" ht="20.100000000000001" customHeight="1">
      <c r="A44" s="20" t="s">
        <v>100</v>
      </c>
      <c r="B44" s="12">
        <f>D44+F44</f>
        <v>41955</v>
      </c>
      <c r="C44" s="13">
        <v>100</v>
      </c>
      <c r="D44" s="12">
        <v>25173</v>
      </c>
      <c r="E44" s="13">
        <f>+(D44/B44)*100</f>
        <v>60</v>
      </c>
      <c r="F44" s="12">
        <v>16782</v>
      </c>
      <c r="G44" s="13">
        <f>+(F44/B44)*100</f>
        <v>40</v>
      </c>
    </row>
    <row r="45" spans="1:7" s="5" customFormat="1" ht="20.100000000000001" customHeight="1">
      <c r="A45" s="20" t="s">
        <v>172</v>
      </c>
      <c r="B45" s="12"/>
      <c r="C45" s="13"/>
      <c r="D45" s="12"/>
      <c r="E45" s="13"/>
      <c r="F45" s="12"/>
      <c r="G45" s="13"/>
    </row>
    <row r="46" spans="1:7" s="5" customFormat="1" ht="20.100000000000001" customHeight="1">
      <c r="A46" s="20" t="s">
        <v>101</v>
      </c>
      <c r="B46" s="12">
        <f>D46+F46</f>
        <v>9660</v>
      </c>
      <c r="C46" s="13">
        <v>100</v>
      </c>
      <c r="D46" s="12">
        <v>5700</v>
      </c>
      <c r="E46" s="13">
        <f>+(D46/B46)*100</f>
        <v>59.006211180124225</v>
      </c>
      <c r="F46" s="12">
        <v>3960</v>
      </c>
      <c r="G46" s="13">
        <f>+(F46/B46)*100</f>
        <v>40.993788819875775</v>
      </c>
    </row>
    <row r="47" spans="1:7" s="5" customFormat="1" ht="20.100000000000001" customHeight="1">
      <c r="A47" s="20" t="s">
        <v>102</v>
      </c>
      <c r="B47" s="12">
        <f>D47+F47</f>
        <v>4165</v>
      </c>
      <c r="C47" s="13">
        <v>100</v>
      </c>
      <c r="D47" s="12">
        <v>2472</v>
      </c>
      <c r="E47" s="13">
        <f>+(D47/B47)*100</f>
        <v>59.351740696278512</v>
      </c>
      <c r="F47" s="12">
        <v>1693</v>
      </c>
      <c r="G47" s="13">
        <f>+(F47/B47)*100</f>
        <v>40.648259303721488</v>
      </c>
    </row>
    <row r="48" spans="1:7" s="5" customFormat="1" ht="20.100000000000001" customHeight="1">
      <c r="A48" s="20" t="s">
        <v>103</v>
      </c>
      <c r="B48" s="12">
        <f>D48+F48</f>
        <v>5751</v>
      </c>
      <c r="C48" s="13">
        <v>100</v>
      </c>
      <c r="D48" s="12">
        <v>3789</v>
      </c>
      <c r="E48" s="13">
        <f>+(D48/B48)*100</f>
        <v>65.884194053208134</v>
      </c>
      <c r="F48" s="12">
        <v>1962</v>
      </c>
      <c r="G48" s="13">
        <f>+(F48/B48)*100</f>
        <v>34.115805946791859</v>
      </c>
    </row>
    <row r="49" spans="1:7" s="5" customFormat="1" ht="20.100000000000001" customHeight="1">
      <c r="A49" s="20" t="s">
        <v>173</v>
      </c>
      <c r="B49" s="12"/>
      <c r="C49" s="13"/>
      <c r="D49" s="12"/>
      <c r="E49" s="13"/>
      <c r="F49" s="12"/>
      <c r="G49" s="13"/>
    </row>
    <row r="50" spans="1:7" s="5" customFormat="1" ht="20.100000000000001" customHeight="1">
      <c r="A50" s="20" t="s">
        <v>104</v>
      </c>
      <c r="B50" s="12">
        <f t="shared" ref="B50:B55" si="3">D50+F50</f>
        <v>6961</v>
      </c>
      <c r="C50" s="13">
        <v>100</v>
      </c>
      <c r="D50" s="12">
        <v>4310</v>
      </c>
      <c r="E50" s="13">
        <f t="shared" ref="E50:E55" si="4">+(D50/B50)*100</f>
        <v>61.916391323085762</v>
      </c>
      <c r="F50" s="12">
        <v>2651</v>
      </c>
      <c r="G50" s="13">
        <f t="shared" ref="G50:G55" si="5">+(F50/B50)*100</f>
        <v>38.083608676914238</v>
      </c>
    </row>
    <row r="51" spans="1:7" s="5" customFormat="1" ht="20.100000000000001" customHeight="1">
      <c r="A51" s="20" t="s">
        <v>105</v>
      </c>
      <c r="B51" s="12">
        <f t="shared" si="3"/>
        <v>14740</v>
      </c>
      <c r="C51" s="13">
        <v>100</v>
      </c>
      <c r="D51" s="12">
        <v>10398</v>
      </c>
      <c r="E51" s="13">
        <f t="shared" si="4"/>
        <v>70.542740841248303</v>
      </c>
      <c r="F51" s="12">
        <v>4342</v>
      </c>
      <c r="G51" s="13">
        <f t="shared" si="5"/>
        <v>29.457259158751697</v>
      </c>
    </row>
    <row r="52" spans="1:7" s="5" customFormat="1" ht="20.100000000000001" customHeight="1">
      <c r="A52" s="20" t="s">
        <v>106</v>
      </c>
      <c r="B52" s="12">
        <f t="shared" si="3"/>
        <v>1811</v>
      </c>
      <c r="C52" s="13">
        <v>100</v>
      </c>
      <c r="D52" s="12">
        <v>939</v>
      </c>
      <c r="E52" s="13">
        <f t="shared" si="4"/>
        <v>51.849806736609608</v>
      </c>
      <c r="F52" s="12">
        <v>872</v>
      </c>
      <c r="G52" s="13">
        <f t="shared" si="5"/>
        <v>48.150193263390392</v>
      </c>
    </row>
    <row r="53" spans="1:7" s="5" customFormat="1" ht="20.100000000000001" customHeight="1">
      <c r="A53" s="20" t="s">
        <v>107</v>
      </c>
      <c r="B53" s="12">
        <f t="shared" si="3"/>
        <v>6427</v>
      </c>
      <c r="C53" s="13">
        <v>100</v>
      </c>
      <c r="D53" s="12">
        <v>2773</v>
      </c>
      <c r="E53" s="13">
        <f t="shared" si="4"/>
        <v>43.146102380581922</v>
      </c>
      <c r="F53" s="12">
        <v>3654</v>
      </c>
      <c r="G53" s="13">
        <f t="shared" si="5"/>
        <v>56.853897619418078</v>
      </c>
    </row>
    <row r="54" spans="1:7" s="5" customFormat="1" ht="20.100000000000001" customHeight="1">
      <c r="A54" s="20" t="s">
        <v>108</v>
      </c>
      <c r="B54" s="12">
        <f t="shared" si="3"/>
        <v>823</v>
      </c>
      <c r="C54" s="13">
        <v>100</v>
      </c>
      <c r="D54" s="12">
        <v>426</v>
      </c>
      <c r="E54" s="13">
        <f t="shared" si="4"/>
        <v>51.761846901579588</v>
      </c>
      <c r="F54" s="12">
        <v>397</v>
      </c>
      <c r="G54" s="13">
        <f t="shared" si="5"/>
        <v>48.238153098420412</v>
      </c>
    </row>
    <row r="55" spans="1:7" s="5" customFormat="1" ht="20.100000000000001" customHeight="1">
      <c r="A55" s="20" t="s">
        <v>109</v>
      </c>
      <c r="B55" s="12">
        <f t="shared" si="3"/>
        <v>4164</v>
      </c>
      <c r="C55" s="13">
        <v>100</v>
      </c>
      <c r="D55" s="12">
        <v>2638</v>
      </c>
      <c r="E55" s="13">
        <f t="shared" si="4"/>
        <v>63.352545629202694</v>
      </c>
      <c r="F55" s="12">
        <v>1526</v>
      </c>
      <c r="G55" s="13">
        <f t="shared" si="5"/>
        <v>36.647454370797313</v>
      </c>
    </row>
    <row r="56" spans="1:7" s="5" customFormat="1" ht="20.100000000000001" customHeight="1">
      <c r="A56" s="20" t="s">
        <v>174</v>
      </c>
      <c r="B56" s="12"/>
      <c r="C56" s="13"/>
      <c r="D56" s="12"/>
      <c r="E56" s="13"/>
      <c r="F56" s="12"/>
      <c r="G56" s="13"/>
    </row>
    <row r="57" spans="1:7" s="5" customFormat="1" ht="20.100000000000001" customHeight="1">
      <c r="A57" s="20" t="s">
        <v>110</v>
      </c>
      <c r="B57" s="12">
        <f>D57+F57</f>
        <v>17766</v>
      </c>
      <c r="C57" s="13">
        <v>100</v>
      </c>
      <c r="D57" s="12">
        <v>9454</v>
      </c>
      <c r="E57" s="13">
        <f>+(D57/B57)*100</f>
        <v>53.214004277834071</v>
      </c>
      <c r="F57" s="12">
        <v>8312</v>
      </c>
      <c r="G57" s="13">
        <f>+(F57/B57)*100</f>
        <v>46.785995722165936</v>
      </c>
    </row>
    <row r="58" spans="1:7" s="5" customFormat="1" ht="20.100000000000001" customHeight="1">
      <c r="A58" s="20" t="s">
        <v>111</v>
      </c>
      <c r="B58" s="12">
        <f>D58+F58</f>
        <v>862</v>
      </c>
      <c r="C58" s="13">
        <v>100</v>
      </c>
      <c r="D58" s="12">
        <v>551</v>
      </c>
      <c r="E58" s="13">
        <f>+(D58/B58)*100</f>
        <v>63.921113689095129</v>
      </c>
      <c r="F58" s="12">
        <v>311</v>
      </c>
      <c r="G58" s="13">
        <f>+(F58/B58)*100</f>
        <v>36.078886310904871</v>
      </c>
    </row>
    <row r="59" spans="1:7" s="5" customFormat="1" ht="20.100000000000001" customHeight="1">
      <c r="A59" s="20" t="s">
        <v>175</v>
      </c>
      <c r="B59" s="12"/>
      <c r="C59" s="13"/>
      <c r="D59" s="12"/>
      <c r="E59" s="13"/>
      <c r="F59" s="12"/>
      <c r="G59" s="13"/>
    </row>
    <row r="60" spans="1:7" s="5" customFormat="1" ht="20.100000000000001" customHeight="1">
      <c r="A60" s="20" t="s">
        <v>112</v>
      </c>
      <c r="B60" s="12">
        <f>D60+F60</f>
        <v>7881</v>
      </c>
      <c r="C60" s="13">
        <v>100</v>
      </c>
      <c r="D60" s="12">
        <v>5039</v>
      </c>
      <c r="E60" s="13">
        <f>+(D60/B60)*100</f>
        <v>63.938586473797741</v>
      </c>
      <c r="F60" s="12">
        <v>2842</v>
      </c>
      <c r="G60" s="13">
        <f>+(F60/B60)*100</f>
        <v>36.061413526202259</v>
      </c>
    </row>
    <row r="61" spans="1:7" s="5" customFormat="1" ht="20.100000000000001" customHeight="1">
      <c r="A61" s="20" t="s">
        <v>113</v>
      </c>
      <c r="B61" s="12">
        <f>D61+F61</f>
        <v>6937</v>
      </c>
      <c r="C61" s="13">
        <v>100</v>
      </c>
      <c r="D61" s="12">
        <v>5425</v>
      </c>
      <c r="E61" s="13">
        <f>+(D61/B61)*100</f>
        <v>78.203834510595357</v>
      </c>
      <c r="F61" s="12">
        <v>1512</v>
      </c>
      <c r="G61" s="13">
        <f>+(F61/B61)*100</f>
        <v>21.796165489404643</v>
      </c>
    </row>
    <row r="62" spans="1:7" s="5" customFormat="1" ht="20.100000000000001" customHeight="1">
      <c r="A62" s="20" t="s">
        <v>114</v>
      </c>
      <c r="B62" s="12">
        <f>D62+F62</f>
        <v>1050</v>
      </c>
      <c r="C62" s="13">
        <v>100</v>
      </c>
      <c r="D62" s="12">
        <v>444</v>
      </c>
      <c r="E62" s="13">
        <f>+(D62/B62)*100</f>
        <v>42.285714285714285</v>
      </c>
      <c r="F62" s="12">
        <v>606</v>
      </c>
      <c r="G62" s="13">
        <f>+(F62/B62)*100</f>
        <v>57.714285714285715</v>
      </c>
    </row>
    <row r="63" spans="1:7" s="5" customFormat="1" ht="20.100000000000001" customHeight="1">
      <c r="A63" s="20" t="s">
        <v>115</v>
      </c>
      <c r="B63" s="12">
        <f>D63+F63</f>
        <v>434</v>
      </c>
      <c r="C63" s="13">
        <v>100</v>
      </c>
      <c r="D63" s="12">
        <v>153</v>
      </c>
      <c r="E63" s="13">
        <f>+(D63/B63)*100</f>
        <v>35.253456221198157</v>
      </c>
      <c r="F63" s="12">
        <v>281</v>
      </c>
      <c r="G63" s="13">
        <f>+(F63/B63)*100</f>
        <v>64.746543778801851</v>
      </c>
    </row>
    <row r="64" spans="1:7" s="5" customFormat="1" ht="20.100000000000001" customHeight="1">
      <c r="A64" s="19"/>
      <c r="B64" s="12"/>
      <c r="C64" s="13"/>
      <c r="D64" s="12"/>
      <c r="E64" s="13"/>
      <c r="F64" s="12"/>
      <c r="G64" s="13"/>
    </row>
    <row r="65" spans="1:7" s="5" customFormat="1" ht="20.100000000000001" customHeight="1">
      <c r="A65" s="19" t="s">
        <v>116</v>
      </c>
      <c r="B65" s="6">
        <f>SUM(B67:B91)</f>
        <v>135580</v>
      </c>
      <c r="C65" s="7">
        <v>100</v>
      </c>
      <c r="D65" s="6">
        <f>SUM(D67:D91)</f>
        <v>94830</v>
      </c>
      <c r="E65" s="7">
        <f>+(D65/B65)*100</f>
        <v>69.94394453459212</v>
      </c>
      <c r="F65" s="6">
        <f>SUM(F67:F91)</f>
        <v>40750</v>
      </c>
      <c r="G65" s="7">
        <f>+(F65/B65)*100</f>
        <v>30.056055465407876</v>
      </c>
    </row>
    <row r="66" spans="1:7" s="5" customFormat="1" ht="20.100000000000001" customHeight="1">
      <c r="A66" s="20" t="s">
        <v>176</v>
      </c>
      <c r="B66" s="12"/>
      <c r="C66" s="13"/>
      <c r="D66" s="12"/>
      <c r="E66" s="13"/>
      <c r="F66" s="12"/>
      <c r="G66" s="13"/>
    </row>
    <row r="67" spans="1:7" s="5" customFormat="1" ht="20.100000000000001" customHeight="1">
      <c r="A67" s="20" t="s">
        <v>117</v>
      </c>
      <c r="B67" s="12">
        <f>D67+F67</f>
        <v>3371</v>
      </c>
      <c r="C67" s="13">
        <v>100</v>
      </c>
      <c r="D67" s="12">
        <v>2722</v>
      </c>
      <c r="E67" s="13">
        <f>+(D67/B67)*100</f>
        <v>80.747552654998529</v>
      </c>
      <c r="F67" s="12">
        <v>649</v>
      </c>
      <c r="G67" s="13">
        <f>+(F67/B67)*100</f>
        <v>19.252447345001482</v>
      </c>
    </row>
    <row r="68" spans="1:7" s="5" customFormat="1" ht="20.100000000000001" customHeight="1">
      <c r="A68" s="20" t="s">
        <v>118</v>
      </c>
      <c r="B68" s="12">
        <f>D68+F68</f>
        <v>7149</v>
      </c>
      <c r="C68" s="13">
        <v>100</v>
      </c>
      <c r="D68" s="12">
        <v>5486</v>
      </c>
      <c r="E68" s="13">
        <f>+(D68/B68)*100</f>
        <v>76.738005315428737</v>
      </c>
      <c r="F68" s="12">
        <v>1663</v>
      </c>
      <c r="G68" s="13">
        <f>+(F68/B68)*100</f>
        <v>23.26199468457127</v>
      </c>
    </row>
    <row r="69" spans="1:7" s="5" customFormat="1" ht="20.100000000000001" customHeight="1">
      <c r="A69" s="20" t="s">
        <v>119</v>
      </c>
      <c r="B69" s="12">
        <f>D69+F69</f>
        <v>3175</v>
      </c>
      <c r="C69" s="13">
        <v>100</v>
      </c>
      <c r="D69" s="12">
        <v>1749</v>
      </c>
      <c r="E69" s="13">
        <f>+(D69/B69)*100</f>
        <v>55.086614173228341</v>
      </c>
      <c r="F69" s="12">
        <v>1426</v>
      </c>
      <c r="G69" s="13">
        <f>+(F69/B69)*100</f>
        <v>44.913385826771652</v>
      </c>
    </row>
    <row r="70" spans="1:7" s="5" customFormat="1" ht="20.100000000000001" customHeight="1">
      <c r="A70" s="20" t="s">
        <v>120</v>
      </c>
      <c r="B70" s="12">
        <f>D70+F70</f>
        <v>653</v>
      </c>
      <c r="C70" s="13">
        <v>100</v>
      </c>
      <c r="D70" s="12">
        <v>436</v>
      </c>
      <c r="E70" s="13">
        <f>+(D70/B70)*100</f>
        <v>66.768759571209799</v>
      </c>
      <c r="F70" s="12">
        <v>217</v>
      </c>
      <c r="G70" s="13">
        <f>+(F70/B70)*100</f>
        <v>33.231240428790201</v>
      </c>
    </row>
    <row r="71" spans="1:7" s="5" customFormat="1" ht="20.100000000000001" customHeight="1">
      <c r="A71" s="20" t="s">
        <v>121</v>
      </c>
      <c r="B71" s="12">
        <f>D71+F71</f>
        <v>427</v>
      </c>
      <c r="C71" s="13">
        <v>100</v>
      </c>
      <c r="D71" s="12">
        <v>228</v>
      </c>
      <c r="E71" s="13">
        <f>+(D71/B71)*100</f>
        <v>53.395784543325533</v>
      </c>
      <c r="F71" s="12">
        <v>199</v>
      </c>
      <c r="G71" s="13">
        <f>+(F71/B71)*100</f>
        <v>46.604215456674474</v>
      </c>
    </row>
    <row r="72" spans="1:7" s="5" customFormat="1" ht="20.100000000000001" customHeight="1">
      <c r="A72" s="20" t="s">
        <v>177</v>
      </c>
      <c r="B72" s="12"/>
      <c r="C72" s="13"/>
      <c r="D72" s="12"/>
      <c r="E72" s="13"/>
      <c r="F72" s="12"/>
      <c r="G72" s="13"/>
    </row>
    <row r="73" spans="1:7" s="5" customFormat="1" ht="20.100000000000001" customHeight="1">
      <c r="A73" s="20" t="s">
        <v>122</v>
      </c>
      <c r="B73" s="12">
        <f>D73+F73</f>
        <v>6875</v>
      </c>
      <c r="C73" s="13">
        <v>100</v>
      </c>
      <c r="D73" s="12">
        <v>3520</v>
      </c>
      <c r="E73" s="13">
        <f>+(D73/B73)*100</f>
        <v>51.2</v>
      </c>
      <c r="F73" s="12">
        <v>3355</v>
      </c>
      <c r="G73" s="13">
        <f>+(F73/B73)*100</f>
        <v>48.8</v>
      </c>
    </row>
    <row r="74" spans="1:7" s="5" customFormat="1" ht="20.100000000000001" customHeight="1">
      <c r="A74" s="20" t="s">
        <v>123</v>
      </c>
      <c r="B74" s="12">
        <f>D74+F74</f>
        <v>8269</v>
      </c>
      <c r="C74" s="13">
        <v>100</v>
      </c>
      <c r="D74" s="12">
        <v>5325</v>
      </c>
      <c r="E74" s="13">
        <f>+(D74/B74)*100</f>
        <v>64.397145966864187</v>
      </c>
      <c r="F74" s="12">
        <v>2944</v>
      </c>
      <c r="G74" s="13">
        <f>+(F74/B74)*100</f>
        <v>35.602854033135813</v>
      </c>
    </row>
    <row r="75" spans="1:7" s="5" customFormat="1" ht="20.100000000000001" customHeight="1">
      <c r="A75" s="20" t="s">
        <v>124</v>
      </c>
      <c r="B75" s="12">
        <f>D75+F75</f>
        <v>5703</v>
      </c>
      <c r="C75" s="13">
        <v>100</v>
      </c>
      <c r="D75" s="12">
        <v>3733</v>
      </c>
      <c r="E75" s="13">
        <f>+(D75/B75)*100</f>
        <v>65.456777134841317</v>
      </c>
      <c r="F75" s="12">
        <v>1970</v>
      </c>
      <c r="G75" s="13">
        <f>+(F75/B75)*100</f>
        <v>34.54322286515869</v>
      </c>
    </row>
    <row r="76" spans="1:7" s="5" customFormat="1" ht="20.100000000000001" customHeight="1">
      <c r="A76" s="20" t="s">
        <v>178</v>
      </c>
      <c r="B76" s="12"/>
      <c r="C76" s="13"/>
      <c r="D76" s="12"/>
      <c r="E76" s="13"/>
      <c r="F76" s="12"/>
      <c r="G76" s="13"/>
    </row>
    <row r="77" spans="1:7" s="5" customFormat="1" ht="20.100000000000001" customHeight="1">
      <c r="A77" s="20" t="s">
        <v>125</v>
      </c>
      <c r="B77" s="12">
        <f>D77+F77</f>
        <v>12642</v>
      </c>
      <c r="C77" s="13">
        <v>100</v>
      </c>
      <c r="D77" s="12">
        <v>9215</v>
      </c>
      <c r="E77" s="13">
        <f>+(D77/B77)*100</f>
        <v>72.891947476665081</v>
      </c>
      <c r="F77" s="12">
        <v>3427</v>
      </c>
      <c r="G77" s="13">
        <f>+(F77/B77)*100</f>
        <v>27.108052523334912</v>
      </c>
    </row>
    <row r="78" spans="1:7" s="5" customFormat="1" ht="20.100000000000001" customHeight="1">
      <c r="A78" s="20" t="s">
        <v>126</v>
      </c>
      <c r="B78" s="12">
        <f>D78+F78</f>
        <v>15291</v>
      </c>
      <c r="C78" s="13">
        <v>100</v>
      </c>
      <c r="D78" s="12">
        <v>8615</v>
      </c>
      <c r="E78" s="13">
        <f>+(D78/B78)*100</f>
        <v>56.340330913609314</v>
      </c>
      <c r="F78" s="12">
        <v>6676</v>
      </c>
      <c r="G78" s="13">
        <f>+(F78/B78)*100</f>
        <v>43.659669086390693</v>
      </c>
    </row>
    <row r="79" spans="1:7" s="5" customFormat="1" ht="20.100000000000001" customHeight="1">
      <c r="A79" s="20" t="s">
        <v>179</v>
      </c>
      <c r="B79" s="12"/>
      <c r="C79" s="13"/>
      <c r="D79" s="12"/>
      <c r="E79" s="13"/>
      <c r="F79" s="12"/>
      <c r="G79" s="13"/>
    </row>
    <row r="80" spans="1:7" s="5" customFormat="1" ht="20.100000000000001" customHeight="1">
      <c r="A80" s="20" t="s">
        <v>127</v>
      </c>
      <c r="B80" s="12">
        <f>D80+F80</f>
        <v>33063</v>
      </c>
      <c r="C80" s="13">
        <v>100</v>
      </c>
      <c r="D80" s="12">
        <v>27618</v>
      </c>
      <c r="E80" s="13">
        <f>+(D80/B80)*100</f>
        <v>83.531439978223389</v>
      </c>
      <c r="F80" s="12">
        <v>5445</v>
      </c>
      <c r="G80" s="13">
        <f>+(F80/B80)*100</f>
        <v>16.468560021776607</v>
      </c>
    </row>
    <row r="81" spans="1:7" s="5" customFormat="1" ht="20.100000000000001" customHeight="1">
      <c r="A81" s="20" t="s">
        <v>180</v>
      </c>
      <c r="B81" s="12"/>
      <c r="C81" s="13"/>
      <c r="D81" s="12"/>
      <c r="E81" s="13"/>
      <c r="F81" s="12"/>
      <c r="G81" s="13"/>
    </row>
    <row r="82" spans="1:7" s="5" customFormat="1" ht="20.100000000000001" customHeight="1">
      <c r="A82" s="20" t="s">
        <v>128</v>
      </c>
      <c r="B82" s="12">
        <f t="shared" ref="B82:B87" si="6">D82+F82</f>
        <v>4024</v>
      </c>
      <c r="C82" s="13">
        <v>100</v>
      </c>
      <c r="D82" s="12">
        <v>2783</v>
      </c>
      <c r="E82" s="13">
        <f t="shared" ref="E82:E87" si="7">+(D82/B82)*100</f>
        <v>69.16003976143142</v>
      </c>
      <c r="F82" s="12">
        <v>1241</v>
      </c>
      <c r="G82" s="13">
        <f t="shared" ref="G82:G87" si="8">+(F82/B82)*100</f>
        <v>30.839960238568587</v>
      </c>
    </row>
    <row r="83" spans="1:7" s="5" customFormat="1" ht="20.100000000000001" customHeight="1">
      <c r="A83" s="20" t="s">
        <v>129</v>
      </c>
      <c r="B83" s="12">
        <f t="shared" si="6"/>
        <v>804</v>
      </c>
      <c r="C83" s="13">
        <v>100</v>
      </c>
      <c r="D83" s="12">
        <v>565</v>
      </c>
      <c r="E83" s="13">
        <f t="shared" si="7"/>
        <v>70.273631840796028</v>
      </c>
      <c r="F83" s="12">
        <v>239</v>
      </c>
      <c r="G83" s="13">
        <f t="shared" si="8"/>
        <v>29.726368159203982</v>
      </c>
    </row>
    <row r="84" spans="1:7" s="5" customFormat="1" ht="20.100000000000001" customHeight="1">
      <c r="A84" s="20" t="s">
        <v>130</v>
      </c>
      <c r="B84" s="12">
        <f t="shared" si="6"/>
        <v>17070</v>
      </c>
      <c r="C84" s="13">
        <v>100</v>
      </c>
      <c r="D84" s="12">
        <v>10565</v>
      </c>
      <c r="E84" s="13">
        <f t="shared" si="7"/>
        <v>61.892208553016992</v>
      </c>
      <c r="F84" s="12">
        <v>6505</v>
      </c>
      <c r="G84" s="13">
        <f t="shared" si="8"/>
        <v>38.107791446983015</v>
      </c>
    </row>
    <row r="85" spans="1:7" s="5" customFormat="1" ht="20.100000000000001" customHeight="1">
      <c r="A85" s="20" t="s">
        <v>131</v>
      </c>
      <c r="B85" s="12">
        <f t="shared" si="6"/>
        <v>1973</v>
      </c>
      <c r="C85" s="13">
        <v>100</v>
      </c>
      <c r="D85" s="12">
        <v>1050</v>
      </c>
      <c r="E85" s="13">
        <f t="shared" si="7"/>
        <v>53.218449062341612</v>
      </c>
      <c r="F85" s="12">
        <v>923</v>
      </c>
      <c r="G85" s="13">
        <f t="shared" si="8"/>
        <v>46.781550937658388</v>
      </c>
    </row>
    <row r="86" spans="1:7" s="5" customFormat="1" ht="20.100000000000001" customHeight="1">
      <c r="A86" s="20" t="s">
        <v>132</v>
      </c>
      <c r="B86" s="12">
        <f t="shared" si="6"/>
        <v>2501</v>
      </c>
      <c r="C86" s="13">
        <v>100</v>
      </c>
      <c r="D86" s="12">
        <v>1804</v>
      </c>
      <c r="E86" s="13">
        <f t="shared" si="7"/>
        <v>72.131147540983605</v>
      </c>
      <c r="F86" s="12">
        <v>697</v>
      </c>
      <c r="G86" s="13">
        <f t="shared" si="8"/>
        <v>27.868852459016392</v>
      </c>
    </row>
    <row r="87" spans="1:7" s="5" customFormat="1" ht="20.100000000000001" customHeight="1">
      <c r="A87" s="20" t="s">
        <v>133</v>
      </c>
      <c r="B87" s="12">
        <f t="shared" si="6"/>
        <v>4528</v>
      </c>
      <c r="C87" s="13">
        <v>100</v>
      </c>
      <c r="D87" s="12">
        <v>4231</v>
      </c>
      <c r="E87" s="13">
        <f t="shared" si="7"/>
        <v>93.440812720848058</v>
      </c>
      <c r="F87" s="12">
        <v>297</v>
      </c>
      <c r="G87" s="13">
        <f t="shared" si="8"/>
        <v>6.559187279151943</v>
      </c>
    </row>
    <row r="88" spans="1:7" s="5" customFormat="1" ht="20.100000000000001" customHeight="1">
      <c r="A88" s="20" t="s">
        <v>181</v>
      </c>
      <c r="B88" s="12"/>
      <c r="C88" s="13"/>
      <c r="D88" s="12"/>
      <c r="E88" s="13"/>
      <c r="F88" s="12"/>
      <c r="G88" s="13"/>
    </row>
    <row r="89" spans="1:7" s="5" customFormat="1" ht="20.100000000000001" customHeight="1">
      <c r="A89" s="20" t="s">
        <v>134</v>
      </c>
      <c r="B89" s="12">
        <f>D89+F89</f>
        <v>2671</v>
      </c>
      <c r="C89" s="13">
        <v>100</v>
      </c>
      <c r="D89" s="12">
        <v>1517</v>
      </c>
      <c r="E89" s="13">
        <f>+(D89/B89)*100</f>
        <v>56.795207787345561</v>
      </c>
      <c r="F89" s="12">
        <v>1154</v>
      </c>
      <c r="G89" s="13">
        <f>+(F89/B89)*100</f>
        <v>43.204792212654439</v>
      </c>
    </row>
    <row r="90" spans="1:7" s="5" customFormat="1" ht="20.100000000000001" customHeight="1">
      <c r="A90" s="20" t="s">
        <v>135</v>
      </c>
      <c r="B90" s="12">
        <f>D90+F90</f>
        <v>2639</v>
      </c>
      <c r="C90" s="13">
        <v>100</v>
      </c>
      <c r="D90" s="12">
        <v>1967</v>
      </c>
      <c r="E90" s="13">
        <f>+(D90/B90)*100</f>
        <v>74.535809018567647</v>
      </c>
      <c r="F90" s="12">
        <v>672</v>
      </c>
      <c r="G90" s="13">
        <f>+(F90/B90)*100</f>
        <v>25.46419098143236</v>
      </c>
    </row>
    <row r="91" spans="1:7" s="5" customFormat="1" ht="20.100000000000001" customHeight="1">
      <c r="A91" s="20" t="s">
        <v>136</v>
      </c>
      <c r="B91" s="12">
        <f>D91+F91</f>
        <v>2752</v>
      </c>
      <c r="C91" s="13">
        <v>100</v>
      </c>
      <c r="D91" s="12">
        <v>1701</v>
      </c>
      <c r="E91" s="13">
        <f>+(D91/B91)*100</f>
        <v>61.809593023255815</v>
      </c>
      <c r="F91" s="12">
        <v>1051</v>
      </c>
      <c r="G91" s="13">
        <f>+(F91/B91)*100</f>
        <v>38.190406976744185</v>
      </c>
    </row>
    <row r="92" spans="1:7" s="5" customFormat="1" ht="6" customHeight="1" thickBot="1">
      <c r="A92" s="22"/>
      <c r="B92" s="12"/>
      <c r="C92" s="13"/>
      <c r="D92" s="12"/>
      <c r="E92" s="13"/>
      <c r="F92" s="12"/>
      <c r="G92" s="13"/>
    </row>
    <row r="93" spans="1:7">
      <c r="A93" s="422" t="s">
        <v>6</v>
      </c>
      <c r="B93" s="422"/>
      <c r="C93" s="422"/>
      <c r="D93" s="422"/>
      <c r="E93" s="422"/>
      <c r="F93" s="422"/>
      <c r="G93" s="422"/>
    </row>
  </sheetData>
  <mergeCells count="7">
    <mergeCell ref="A93:G93"/>
    <mergeCell ref="A1:G1"/>
    <mergeCell ref="A2:F2"/>
    <mergeCell ref="A3:A4"/>
    <mergeCell ref="B3:C3"/>
    <mergeCell ref="D3:E3"/>
    <mergeCell ref="F3:G3"/>
  </mergeCells>
  <phoneticPr fontId="6" type="noConversion"/>
  <pageMargins left="1.2" right="0.75" top="0.34" bottom="0.53" header="0.23" footer="0.5"/>
  <pageSetup paperSize="9" scale="6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91"/>
  <sheetViews>
    <sheetView workbookViewId="0">
      <selection activeCell="A2" sqref="A2:F2"/>
    </sheetView>
  </sheetViews>
  <sheetFormatPr defaultRowHeight="16.5"/>
  <cols>
    <col min="1" max="1" width="25.125" customWidth="1"/>
    <col min="2" max="2" width="12.75" style="1" customWidth="1"/>
    <col min="3" max="3" width="12.75" style="2" customWidth="1"/>
    <col min="4" max="4" width="12.75" style="1" customWidth="1"/>
    <col min="5" max="5" width="12.75" style="2" customWidth="1"/>
    <col min="6" max="6" width="12.75" style="1" customWidth="1"/>
    <col min="7" max="7" width="12.75" style="2" customWidth="1"/>
  </cols>
  <sheetData>
    <row r="1" spans="1:9" ht="32.25" customHeight="1">
      <c r="A1" s="410" t="s">
        <v>8</v>
      </c>
      <c r="B1" s="410"/>
      <c r="C1" s="410"/>
      <c r="D1" s="410"/>
      <c r="E1" s="410"/>
      <c r="F1" s="410"/>
      <c r="G1" s="410"/>
    </row>
    <row r="2" spans="1:9" s="5" customFormat="1" ht="23.25" customHeight="1" thickBot="1">
      <c r="A2" s="438" t="s">
        <v>89</v>
      </c>
      <c r="B2" s="438"/>
      <c r="C2" s="438"/>
      <c r="D2" s="438"/>
      <c r="E2" s="438"/>
      <c r="F2" s="438"/>
      <c r="G2" s="4" t="s">
        <v>7</v>
      </c>
    </row>
    <row r="3" spans="1:9" ht="21" customHeight="1">
      <c r="A3" s="434" t="s">
        <v>88</v>
      </c>
      <c r="B3" s="436" t="s">
        <v>0</v>
      </c>
      <c r="C3" s="434"/>
      <c r="D3" s="436" t="s">
        <v>90</v>
      </c>
      <c r="E3" s="434"/>
      <c r="F3" s="437" t="s">
        <v>91</v>
      </c>
      <c r="G3" s="437"/>
    </row>
    <row r="4" spans="1:9" ht="23.25" customHeight="1">
      <c r="A4" s="435"/>
      <c r="B4" s="23" t="s">
        <v>1</v>
      </c>
      <c r="C4" s="15" t="s">
        <v>182</v>
      </c>
      <c r="D4" s="23" t="s">
        <v>1</v>
      </c>
      <c r="E4" s="17" t="s">
        <v>182</v>
      </c>
      <c r="F4" s="23" t="s">
        <v>1</v>
      </c>
      <c r="G4" s="16" t="s">
        <v>182</v>
      </c>
    </row>
    <row r="5" spans="1:9" s="10" customFormat="1" ht="21.75" customHeight="1">
      <c r="A5" s="18" t="s">
        <v>2</v>
      </c>
      <c r="B5" s="3">
        <v>400659</v>
      </c>
      <c r="C5" s="9">
        <v>100</v>
      </c>
      <c r="D5" s="3">
        <v>251898</v>
      </c>
      <c r="E5" s="9">
        <f>+(D5/B5)*100</f>
        <v>62.870920159037979</v>
      </c>
      <c r="F5" s="3">
        <v>148761</v>
      </c>
      <c r="G5" s="9">
        <f>+(F5/B5)*100</f>
        <v>37.129079840962014</v>
      </c>
      <c r="I5" s="11"/>
    </row>
    <row r="6" spans="1:9" s="8" customFormat="1" ht="20.100000000000001" customHeight="1">
      <c r="A6" s="19" t="s">
        <v>59</v>
      </c>
      <c r="B6" s="6">
        <v>175411</v>
      </c>
      <c r="C6" s="7">
        <v>100</v>
      </c>
      <c r="D6" s="6">
        <v>100721</v>
      </c>
      <c r="E6" s="7">
        <f t="shared" ref="E6:E69" si="0">+(D6/B6)*100</f>
        <v>57.420002166340765</v>
      </c>
      <c r="F6" s="6">
        <v>74690</v>
      </c>
      <c r="G6" s="7">
        <f t="shared" ref="G6:G69" si="1">+(F6/B6)*100</f>
        <v>42.579997833659235</v>
      </c>
    </row>
    <row r="7" spans="1:9" s="14" customFormat="1" ht="20.100000000000001" customHeight="1">
      <c r="A7" s="20" t="s">
        <v>12</v>
      </c>
      <c r="B7" s="12"/>
      <c r="C7" s="13"/>
      <c r="D7" s="12"/>
      <c r="E7" s="13"/>
      <c r="F7" s="12"/>
      <c r="G7" s="13"/>
    </row>
    <row r="8" spans="1:9" s="14" customFormat="1" ht="20.100000000000001" customHeight="1">
      <c r="A8" s="20" t="s">
        <v>13</v>
      </c>
      <c r="B8" s="12">
        <v>1266</v>
      </c>
      <c r="C8" s="13">
        <v>100</v>
      </c>
      <c r="D8" s="12">
        <v>781</v>
      </c>
      <c r="E8" s="13">
        <f t="shared" si="0"/>
        <v>61.690363349131118</v>
      </c>
      <c r="F8" s="12">
        <v>485</v>
      </c>
      <c r="G8" s="13">
        <f t="shared" si="1"/>
        <v>38.309636650868875</v>
      </c>
    </row>
    <row r="9" spans="1:9" s="14" customFormat="1" ht="20.100000000000001" customHeight="1">
      <c r="A9" s="20" t="s">
        <v>14</v>
      </c>
      <c r="B9" s="12">
        <v>4690</v>
      </c>
      <c r="C9" s="13">
        <v>100</v>
      </c>
      <c r="D9" s="12">
        <v>3315</v>
      </c>
      <c r="E9" s="13">
        <f t="shared" si="0"/>
        <v>70.682302771855007</v>
      </c>
      <c r="F9" s="12">
        <v>1375</v>
      </c>
      <c r="G9" s="13">
        <f t="shared" si="1"/>
        <v>29.31769722814499</v>
      </c>
    </row>
    <row r="10" spans="1:9" s="14" customFormat="1" ht="20.100000000000001" customHeight="1">
      <c r="A10" s="20" t="s">
        <v>15</v>
      </c>
      <c r="B10" s="12"/>
      <c r="C10" s="13"/>
      <c r="D10" s="12"/>
      <c r="E10" s="13"/>
      <c r="F10" s="12"/>
      <c r="G10" s="13"/>
    </row>
    <row r="11" spans="1:9" s="14" customFormat="1" ht="20.100000000000001" customHeight="1">
      <c r="A11" s="20" t="s">
        <v>16</v>
      </c>
      <c r="B11" s="12">
        <v>1912</v>
      </c>
      <c r="C11" s="13">
        <v>100</v>
      </c>
      <c r="D11" s="12">
        <v>851</v>
      </c>
      <c r="E11" s="13">
        <f t="shared" si="0"/>
        <v>44.50836820083682</v>
      </c>
      <c r="F11" s="12">
        <v>1061</v>
      </c>
      <c r="G11" s="13">
        <f t="shared" si="1"/>
        <v>55.49163179916318</v>
      </c>
    </row>
    <row r="12" spans="1:9" s="14" customFormat="1" ht="20.100000000000001" customHeight="1">
      <c r="A12" s="20" t="s">
        <v>17</v>
      </c>
      <c r="B12" s="12">
        <v>2867</v>
      </c>
      <c r="C12" s="13">
        <v>100</v>
      </c>
      <c r="D12" s="12">
        <v>1388</v>
      </c>
      <c r="E12" s="13">
        <f t="shared" si="0"/>
        <v>48.412975235437742</v>
      </c>
      <c r="F12" s="12">
        <v>1479</v>
      </c>
      <c r="G12" s="13">
        <f t="shared" si="1"/>
        <v>51.587024764562258</v>
      </c>
    </row>
    <row r="13" spans="1:9" s="14" customFormat="1" ht="20.100000000000001" customHeight="1">
      <c r="A13" s="20" t="s">
        <v>18</v>
      </c>
      <c r="B13" s="12"/>
      <c r="C13" s="13"/>
      <c r="D13" s="12"/>
      <c r="E13" s="13"/>
      <c r="F13" s="12"/>
      <c r="G13" s="13"/>
    </row>
    <row r="14" spans="1:9" s="14" customFormat="1" ht="20.100000000000001" customHeight="1">
      <c r="A14" s="20" t="s">
        <v>19</v>
      </c>
      <c r="B14" s="12">
        <v>982</v>
      </c>
      <c r="C14" s="13">
        <v>100</v>
      </c>
      <c r="D14" s="12">
        <v>412</v>
      </c>
      <c r="E14" s="13">
        <f t="shared" si="0"/>
        <v>41.955193482688394</v>
      </c>
      <c r="F14" s="12">
        <v>570</v>
      </c>
      <c r="G14" s="13">
        <f t="shared" si="1"/>
        <v>58.044806517311606</v>
      </c>
    </row>
    <row r="15" spans="1:9" s="14" customFormat="1" ht="20.100000000000001" customHeight="1">
      <c r="A15" s="20" t="s">
        <v>20</v>
      </c>
      <c r="B15" s="12">
        <v>7660</v>
      </c>
      <c r="C15" s="13">
        <v>100</v>
      </c>
      <c r="D15" s="12">
        <v>1854</v>
      </c>
      <c r="E15" s="13">
        <f t="shared" si="0"/>
        <v>24.203655352480418</v>
      </c>
      <c r="F15" s="12">
        <v>5806</v>
      </c>
      <c r="G15" s="13">
        <f t="shared" si="1"/>
        <v>75.796344647519589</v>
      </c>
    </row>
    <row r="16" spans="1:9" s="14" customFormat="1" ht="20.100000000000001" customHeight="1">
      <c r="A16" s="20" t="s">
        <v>21</v>
      </c>
      <c r="B16" s="12">
        <v>2077</v>
      </c>
      <c r="C16" s="13">
        <v>100</v>
      </c>
      <c r="D16" s="12">
        <v>989</v>
      </c>
      <c r="E16" s="13">
        <f t="shared" si="0"/>
        <v>47.616754935002412</v>
      </c>
      <c r="F16" s="12">
        <v>1088</v>
      </c>
      <c r="G16" s="13">
        <f t="shared" si="1"/>
        <v>52.383245064997595</v>
      </c>
    </row>
    <row r="17" spans="1:7" s="14" customFormat="1" ht="20.100000000000001" customHeight="1">
      <c r="A17" s="20" t="s">
        <v>22</v>
      </c>
      <c r="B17" s="12">
        <v>2614</v>
      </c>
      <c r="C17" s="13">
        <v>100</v>
      </c>
      <c r="D17" s="12">
        <v>1531</v>
      </c>
      <c r="E17" s="13">
        <f t="shared" si="0"/>
        <v>58.569242540168318</v>
      </c>
      <c r="F17" s="12">
        <v>1083</v>
      </c>
      <c r="G17" s="13">
        <f t="shared" si="1"/>
        <v>41.430757459831675</v>
      </c>
    </row>
    <row r="18" spans="1:7" s="14" customFormat="1" ht="20.100000000000001" customHeight="1">
      <c r="A18" s="20" t="s">
        <v>23</v>
      </c>
      <c r="B18" s="12"/>
      <c r="C18" s="13"/>
      <c r="D18" s="12"/>
      <c r="E18" s="13"/>
      <c r="F18" s="12"/>
      <c r="G18" s="13"/>
    </row>
    <row r="19" spans="1:7" s="14" customFormat="1" ht="20.100000000000001" customHeight="1">
      <c r="A19" s="20" t="s">
        <v>24</v>
      </c>
      <c r="B19" s="12">
        <v>25129</v>
      </c>
      <c r="C19" s="13">
        <v>100</v>
      </c>
      <c r="D19" s="12">
        <v>16868</v>
      </c>
      <c r="E19" s="13">
        <f t="shared" si="0"/>
        <v>67.125631740220456</v>
      </c>
      <c r="F19" s="12">
        <v>8261</v>
      </c>
      <c r="G19" s="13">
        <f t="shared" si="1"/>
        <v>32.874368259779537</v>
      </c>
    </row>
    <row r="20" spans="1:7" s="14" customFormat="1" ht="20.100000000000001" customHeight="1">
      <c r="A20" s="20" t="s">
        <v>25</v>
      </c>
      <c r="B20" s="12">
        <v>5587</v>
      </c>
      <c r="C20" s="13">
        <v>100</v>
      </c>
      <c r="D20" s="12">
        <v>3903</v>
      </c>
      <c r="E20" s="13">
        <f t="shared" si="0"/>
        <v>69.858600322176471</v>
      </c>
      <c r="F20" s="12">
        <v>1684</v>
      </c>
      <c r="G20" s="13">
        <f t="shared" si="1"/>
        <v>30.141399677823522</v>
      </c>
    </row>
    <row r="21" spans="1:7" s="14" customFormat="1" ht="20.100000000000001" customHeight="1">
      <c r="A21" s="20" t="s">
        <v>26</v>
      </c>
      <c r="B21" s="12">
        <v>30611</v>
      </c>
      <c r="C21" s="13">
        <v>100</v>
      </c>
      <c r="D21" s="12">
        <v>16039</v>
      </c>
      <c r="E21" s="13">
        <f t="shared" si="0"/>
        <v>52.39619744536278</v>
      </c>
      <c r="F21" s="12">
        <v>14572</v>
      </c>
      <c r="G21" s="13">
        <f t="shared" si="1"/>
        <v>47.60380255463722</v>
      </c>
    </row>
    <row r="22" spans="1:7" s="14" customFormat="1" ht="20.100000000000001" customHeight="1">
      <c r="A22" s="20" t="s">
        <v>27</v>
      </c>
      <c r="B22" s="12">
        <v>11746</v>
      </c>
      <c r="C22" s="13">
        <v>100</v>
      </c>
      <c r="D22" s="12">
        <v>6116</v>
      </c>
      <c r="E22" s="13">
        <f t="shared" si="0"/>
        <v>52.068789375106419</v>
      </c>
      <c r="F22" s="12">
        <v>5630</v>
      </c>
      <c r="G22" s="13">
        <f t="shared" si="1"/>
        <v>47.931210624893581</v>
      </c>
    </row>
    <row r="23" spans="1:7" s="14" customFormat="1" ht="20.100000000000001" customHeight="1">
      <c r="A23" s="20" t="s">
        <v>9</v>
      </c>
      <c r="B23" s="12">
        <v>3218</v>
      </c>
      <c r="C23" s="13">
        <v>100</v>
      </c>
      <c r="D23" s="12">
        <v>1873</v>
      </c>
      <c r="E23" s="13">
        <f t="shared" si="0"/>
        <v>58.203853325046616</v>
      </c>
      <c r="F23" s="12">
        <v>1345</v>
      </c>
      <c r="G23" s="13">
        <f t="shared" si="1"/>
        <v>41.796146674953391</v>
      </c>
    </row>
    <row r="24" spans="1:7" s="14" customFormat="1" ht="20.100000000000001" customHeight="1">
      <c r="A24" s="20" t="s">
        <v>28</v>
      </c>
      <c r="B24" s="12">
        <v>3510</v>
      </c>
      <c r="C24" s="13">
        <v>100</v>
      </c>
      <c r="D24" s="12">
        <v>2383</v>
      </c>
      <c r="E24" s="13">
        <f t="shared" si="0"/>
        <v>67.89173789173789</v>
      </c>
      <c r="F24" s="12">
        <v>1127</v>
      </c>
      <c r="G24" s="13">
        <f t="shared" si="1"/>
        <v>32.10826210826211</v>
      </c>
    </row>
    <row r="25" spans="1:7" s="14" customFormat="1" ht="20.100000000000001" customHeight="1">
      <c r="A25" s="20" t="s">
        <v>10</v>
      </c>
      <c r="B25" s="12">
        <v>6456</v>
      </c>
      <c r="C25" s="13">
        <v>100</v>
      </c>
      <c r="D25" s="12">
        <v>4304</v>
      </c>
      <c r="E25" s="13">
        <f t="shared" si="0"/>
        <v>66.666666666666657</v>
      </c>
      <c r="F25" s="12">
        <v>2152</v>
      </c>
      <c r="G25" s="13">
        <f t="shared" si="1"/>
        <v>33.333333333333329</v>
      </c>
    </row>
    <row r="26" spans="1:7" s="14" customFormat="1" ht="20.100000000000001" customHeight="1">
      <c r="A26" s="20" t="s">
        <v>11</v>
      </c>
      <c r="B26" s="12">
        <v>40796</v>
      </c>
      <c r="C26" s="13">
        <v>100</v>
      </c>
      <c r="D26" s="12">
        <v>22398</v>
      </c>
      <c r="E26" s="13">
        <f t="shared" si="0"/>
        <v>54.902441415825074</v>
      </c>
      <c r="F26" s="12">
        <v>18398</v>
      </c>
      <c r="G26" s="13">
        <f t="shared" si="1"/>
        <v>45.097558584174919</v>
      </c>
    </row>
    <row r="27" spans="1:7" s="14" customFormat="1" ht="20.100000000000001" customHeight="1">
      <c r="A27" s="21" t="s">
        <v>3</v>
      </c>
      <c r="B27" s="12"/>
      <c r="C27" s="13"/>
      <c r="D27" s="12"/>
      <c r="E27" s="13"/>
      <c r="F27" s="12"/>
      <c r="G27" s="13"/>
    </row>
    <row r="28" spans="1:7" s="14" customFormat="1" ht="20.100000000000001" customHeight="1">
      <c r="A28" s="20" t="s">
        <v>29</v>
      </c>
      <c r="B28" s="12">
        <v>20591</v>
      </c>
      <c r="C28" s="13">
        <v>100</v>
      </c>
      <c r="D28" s="12">
        <v>13039</v>
      </c>
      <c r="E28" s="13">
        <f t="shared" si="0"/>
        <v>63.323782234957015</v>
      </c>
      <c r="F28" s="12">
        <v>7552</v>
      </c>
      <c r="G28" s="13">
        <f t="shared" si="1"/>
        <v>36.676217765042978</v>
      </c>
    </row>
    <row r="29" spans="1:7" s="14" customFormat="1" ht="20.100000000000001" customHeight="1">
      <c r="A29" s="21" t="s">
        <v>4</v>
      </c>
      <c r="B29" s="12"/>
      <c r="C29" s="13"/>
      <c r="D29" s="12"/>
      <c r="E29" s="13"/>
      <c r="F29" s="12"/>
      <c r="G29" s="13"/>
    </row>
    <row r="30" spans="1:7" s="14" customFormat="1" ht="20.100000000000001" customHeight="1">
      <c r="A30" s="20" t="s">
        <v>30</v>
      </c>
      <c r="B30" s="12">
        <v>1877</v>
      </c>
      <c r="C30" s="13">
        <v>100</v>
      </c>
      <c r="D30" s="12">
        <v>1360</v>
      </c>
      <c r="E30" s="13">
        <f t="shared" si="0"/>
        <v>72.456046883324461</v>
      </c>
      <c r="F30" s="12">
        <v>517</v>
      </c>
      <c r="G30" s="13">
        <f t="shared" si="1"/>
        <v>27.543953116675546</v>
      </c>
    </row>
    <row r="31" spans="1:7" s="14" customFormat="1" ht="20.100000000000001" customHeight="1">
      <c r="A31" s="20" t="s">
        <v>31</v>
      </c>
      <c r="B31" s="12">
        <v>477</v>
      </c>
      <c r="C31" s="13">
        <v>100</v>
      </c>
      <c r="D31" s="12">
        <v>330</v>
      </c>
      <c r="E31" s="13">
        <f t="shared" si="0"/>
        <v>69.182389937106919</v>
      </c>
      <c r="F31" s="12">
        <v>147</v>
      </c>
      <c r="G31" s="13">
        <f t="shared" si="1"/>
        <v>30.817610062893081</v>
      </c>
    </row>
    <row r="32" spans="1:7" s="14" customFormat="1" ht="20.100000000000001" customHeight="1">
      <c r="A32" s="20" t="s">
        <v>32</v>
      </c>
      <c r="B32" s="12">
        <v>665</v>
      </c>
      <c r="C32" s="13">
        <v>100</v>
      </c>
      <c r="D32" s="12">
        <v>513</v>
      </c>
      <c r="E32" s="13">
        <f t="shared" si="0"/>
        <v>77.142857142857153</v>
      </c>
      <c r="F32" s="12">
        <v>152</v>
      </c>
      <c r="G32" s="13">
        <f t="shared" si="1"/>
        <v>22.857142857142858</v>
      </c>
    </row>
    <row r="33" spans="1:7" s="14" customFormat="1" ht="20.100000000000001" customHeight="1">
      <c r="A33" s="21" t="s">
        <v>5</v>
      </c>
      <c r="B33" s="12"/>
      <c r="C33" s="13"/>
      <c r="D33" s="12"/>
      <c r="E33" s="13"/>
      <c r="F33" s="12"/>
      <c r="G33" s="13"/>
    </row>
    <row r="34" spans="1:7" s="14" customFormat="1" ht="20.100000000000001" customHeight="1">
      <c r="A34" s="20" t="s">
        <v>33</v>
      </c>
      <c r="B34" s="12">
        <v>680</v>
      </c>
      <c r="C34" s="13">
        <v>100</v>
      </c>
      <c r="D34" s="12">
        <v>474</v>
      </c>
      <c r="E34" s="13">
        <f t="shared" si="0"/>
        <v>69.705882352941174</v>
      </c>
      <c r="F34" s="12">
        <v>206</v>
      </c>
      <c r="G34" s="13">
        <f t="shared" si="1"/>
        <v>30.294117647058822</v>
      </c>
    </row>
    <row r="35" spans="1:7" s="5" customFormat="1" ht="20.100000000000001" customHeight="1">
      <c r="A35" s="19"/>
      <c r="B35" s="12"/>
      <c r="C35" s="13"/>
      <c r="D35" s="12"/>
      <c r="E35" s="13"/>
      <c r="F35" s="12"/>
      <c r="G35" s="13"/>
    </row>
    <row r="36" spans="1:7" s="8" customFormat="1" ht="20.100000000000001" customHeight="1">
      <c r="A36" s="19" t="s">
        <v>60</v>
      </c>
      <c r="B36" s="6">
        <v>91697</v>
      </c>
      <c r="C36" s="7">
        <v>100</v>
      </c>
      <c r="D36" s="6">
        <v>56758</v>
      </c>
      <c r="E36" s="7">
        <f t="shared" si="0"/>
        <v>61.897335790701987</v>
      </c>
      <c r="F36" s="6">
        <v>34939</v>
      </c>
      <c r="G36" s="7">
        <f t="shared" si="1"/>
        <v>38.102664209298013</v>
      </c>
    </row>
    <row r="37" spans="1:7" s="5" customFormat="1" ht="20.100000000000001" customHeight="1">
      <c r="A37" s="20" t="s">
        <v>34</v>
      </c>
      <c r="B37" s="12"/>
      <c r="C37" s="13"/>
      <c r="D37" s="12"/>
      <c r="E37" s="13"/>
      <c r="F37" s="12"/>
      <c r="G37" s="13"/>
    </row>
    <row r="38" spans="1:7" s="5" customFormat="1" ht="20.100000000000001" customHeight="1">
      <c r="A38" s="20" t="s">
        <v>35</v>
      </c>
      <c r="B38" s="12">
        <v>2627</v>
      </c>
      <c r="C38" s="13">
        <v>100</v>
      </c>
      <c r="D38" s="12">
        <v>1389</v>
      </c>
      <c r="E38" s="13">
        <f t="shared" si="0"/>
        <v>52.874000761324702</v>
      </c>
      <c r="F38" s="12">
        <v>1238</v>
      </c>
      <c r="G38" s="13">
        <f t="shared" si="1"/>
        <v>47.125999238675291</v>
      </c>
    </row>
    <row r="39" spans="1:7" s="5" customFormat="1" ht="20.100000000000001" customHeight="1">
      <c r="A39" s="20" t="s">
        <v>36</v>
      </c>
      <c r="B39" s="12">
        <v>3435</v>
      </c>
      <c r="C39" s="13">
        <v>100</v>
      </c>
      <c r="D39" s="12">
        <v>2478</v>
      </c>
      <c r="E39" s="13">
        <f t="shared" si="0"/>
        <v>72.139737991266372</v>
      </c>
      <c r="F39" s="12">
        <v>957</v>
      </c>
      <c r="G39" s="13">
        <f t="shared" si="1"/>
        <v>27.860262008733621</v>
      </c>
    </row>
    <row r="40" spans="1:7" s="5" customFormat="1" ht="20.100000000000001" customHeight="1">
      <c r="A40" s="20" t="s">
        <v>37</v>
      </c>
      <c r="B40" s="12">
        <v>3007</v>
      </c>
      <c r="C40" s="13">
        <v>100</v>
      </c>
      <c r="D40" s="12">
        <v>1492</v>
      </c>
      <c r="E40" s="13">
        <f t="shared" si="0"/>
        <v>49.61755902893249</v>
      </c>
      <c r="F40" s="12">
        <v>1515</v>
      </c>
      <c r="G40" s="13">
        <f t="shared" si="1"/>
        <v>50.38244097106751</v>
      </c>
    </row>
    <row r="41" spans="1:7" s="5" customFormat="1" ht="20.100000000000001" customHeight="1">
      <c r="A41" s="20" t="s">
        <v>38</v>
      </c>
      <c r="B41" s="12"/>
      <c r="C41" s="13"/>
      <c r="D41" s="12"/>
      <c r="E41" s="13"/>
      <c r="F41" s="12"/>
      <c r="G41" s="13"/>
    </row>
    <row r="42" spans="1:7" s="5" customFormat="1" ht="20.100000000000001" customHeight="1">
      <c r="A42" s="20" t="s">
        <v>39</v>
      </c>
      <c r="B42" s="12">
        <v>8575</v>
      </c>
      <c r="C42" s="13">
        <v>100</v>
      </c>
      <c r="D42" s="12">
        <v>5195</v>
      </c>
      <c r="E42" s="13">
        <f t="shared" si="0"/>
        <v>60.583090379008745</v>
      </c>
      <c r="F42" s="12">
        <v>3380</v>
      </c>
      <c r="G42" s="13">
        <f t="shared" si="1"/>
        <v>39.416909620991255</v>
      </c>
    </row>
    <row r="43" spans="1:7" s="5" customFormat="1" ht="20.100000000000001" customHeight="1">
      <c r="A43" s="20" t="s">
        <v>40</v>
      </c>
      <c r="B43" s="12"/>
      <c r="C43" s="13"/>
      <c r="D43" s="12"/>
      <c r="E43" s="13"/>
      <c r="F43" s="12"/>
      <c r="G43" s="13"/>
    </row>
    <row r="44" spans="1:7" s="5" customFormat="1" ht="20.100000000000001" customHeight="1">
      <c r="A44" s="20" t="s">
        <v>41</v>
      </c>
      <c r="B44" s="12">
        <v>9646</v>
      </c>
      <c r="C44" s="13">
        <v>100</v>
      </c>
      <c r="D44" s="12">
        <v>5731</v>
      </c>
      <c r="E44" s="13">
        <f t="shared" si="0"/>
        <v>59.413228281152811</v>
      </c>
      <c r="F44" s="12">
        <v>3915</v>
      </c>
      <c r="G44" s="13">
        <f t="shared" si="1"/>
        <v>40.586771718847189</v>
      </c>
    </row>
    <row r="45" spans="1:7" s="5" customFormat="1" ht="20.100000000000001" customHeight="1">
      <c r="A45" s="20" t="s">
        <v>42</v>
      </c>
      <c r="B45" s="12">
        <v>3161</v>
      </c>
      <c r="C45" s="13">
        <v>100</v>
      </c>
      <c r="D45" s="12">
        <v>1954</v>
      </c>
      <c r="E45" s="13">
        <f t="shared" si="0"/>
        <v>61.815881050300533</v>
      </c>
      <c r="F45" s="12">
        <v>1207</v>
      </c>
      <c r="G45" s="13">
        <f t="shared" si="1"/>
        <v>38.184118949699467</v>
      </c>
    </row>
    <row r="46" spans="1:7" s="5" customFormat="1" ht="20.100000000000001" customHeight="1">
      <c r="A46" s="20" t="s">
        <v>43</v>
      </c>
      <c r="B46" s="12">
        <v>5820</v>
      </c>
      <c r="C46" s="13">
        <v>100</v>
      </c>
      <c r="D46" s="12">
        <v>3845</v>
      </c>
      <c r="E46" s="13">
        <f t="shared" si="0"/>
        <v>66.065292096219935</v>
      </c>
      <c r="F46" s="12">
        <v>1975</v>
      </c>
      <c r="G46" s="13">
        <f t="shared" si="1"/>
        <v>33.934707903780073</v>
      </c>
    </row>
    <row r="47" spans="1:7" s="5" customFormat="1" ht="20.100000000000001" customHeight="1">
      <c r="A47" s="20" t="s">
        <v>44</v>
      </c>
      <c r="B47" s="12"/>
      <c r="C47" s="13"/>
      <c r="D47" s="12"/>
      <c r="E47" s="13"/>
      <c r="F47" s="12"/>
      <c r="G47" s="13"/>
    </row>
    <row r="48" spans="1:7" s="5" customFormat="1" ht="20.100000000000001" customHeight="1">
      <c r="A48" s="20" t="s">
        <v>45</v>
      </c>
      <c r="B48" s="12">
        <v>5610</v>
      </c>
      <c r="C48" s="13">
        <v>100</v>
      </c>
      <c r="D48" s="12">
        <v>3863</v>
      </c>
      <c r="E48" s="13">
        <f t="shared" si="0"/>
        <v>68.859180035650624</v>
      </c>
      <c r="F48" s="12">
        <v>1747</v>
      </c>
      <c r="G48" s="13">
        <f t="shared" si="1"/>
        <v>31.140819964349376</v>
      </c>
    </row>
    <row r="49" spans="1:7" s="5" customFormat="1" ht="20.100000000000001" customHeight="1">
      <c r="A49" s="20" t="s">
        <v>46</v>
      </c>
      <c r="B49" s="12">
        <v>14601</v>
      </c>
      <c r="C49" s="13">
        <v>100</v>
      </c>
      <c r="D49" s="12">
        <v>10300</v>
      </c>
      <c r="E49" s="13">
        <f t="shared" si="0"/>
        <v>70.543113485377717</v>
      </c>
      <c r="F49" s="12">
        <v>4301</v>
      </c>
      <c r="G49" s="13">
        <f t="shared" si="1"/>
        <v>29.456886514622287</v>
      </c>
    </row>
    <row r="50" spans="1:7" s="5" customFormat="1" ht="20.100000000000001" customHeight="1">
      <c r="A50" s="20" t="s">
        <v>47</v>
      </c>
      <c r="B50" s="12">
        <v>1757</v>
      </c>
      <c r="C50" s="13">
        <v>100</v>
      </c>
      <c r="D50" s="12">
        <v>974</v>
      </c>
      <c r="E50" s="13">
        <f t="shared" si="0"/>
        <v>55.435401252134319</v>
      </c>
      <c r="F50" s="12">
        <v>783</v>
      </c>
      <c r="G50" s="13">
        <f t="shared" si="1"/>
        <v>44.564598747865681</v>
      </c>
    </row>
    <row r="51" spans="1:7" s="5" customFormat="1" ht="20.100000000000001" customHeight="1">
      <c r="A51" s="20" t="s">
        <v>49</v>
      </c>
      <c r="B51" s="12">
        <v>6124</v>
      </c>
      <c r="C51" s="13">
        <v>100</v>
      </c>
      <c r="D51" s="12">
        <v>2543</v>
      </c>
      <c r="E51" s="13">
        <f t="shared" si="0"/>
        <v>41.525146962769433</v>
      </c>
      <c r="F51" s="12">
        <v>3581</v>
      </c>
      <c r="G51" s="13">
        <f t="shared" si="1"/>
        <v>58.474853037230567</v>
      </c>
    </row>
    <row r="52" spans="1:7" s="5" customFormat="1" ht="20.100000000000001" customHeight="1">
      <c r="A52" s="20" t="s">
        <v>48</v>
      </c>
      <c r="B52" s="12">
        <v>693</v>
      </c>
      <c r="C52" s="13">
        <v>100</v>
      </c>
      <c r="D52" s="12">
        <v>429</v>
      </c>
      <c r="E52" s="13">
        <f t="shared" si="0"/>
        <v>61.904761904761905</v>
      </c>
      <c r="F52" s="12">
        <v>264</v>
      </c>
      <c r="G52" s="13">
        <f t="shared" si="1"/>
        <v>38.095238095238095</v>
      </c>
    </row>
    <row r="53" spans="1:7" s="5" customFormat="1" ht="20.100000000000001" customHeight="1">
      <c r="A53" s="20" t="s">
        <v>50</v>
      </c>
      <c r="B53" s="12">
        <v>4151</v>
      </c>
      <c r="C53" s="13">
        <v>100</v>
      </c>
      <c r="D53" s="12">
        <v>2630</v>
      </c>
      <c r="E53" s="13">
        <f t="shared" si="0"/>
        <v>63.358226933269094</v>
      </c>
      <c r="F53" s="12">
        <v>1521</v>
      </c>
      <c r="G53" s="13">
        <f t="shared" si="1"/>
        <v>36.641773066730906</v>
      </c>
    </row>
    <row r="54" spans="1:7" s="5" customFormat="1" ht="20.100000000000001" customHeight="1">
      <c r="A54" s="20" t="s">
        <v>51</v>
      </c>
      <c r="B54" s="12"/>
      <c r="C54" s="13"/>
      <c r="D54" s="12"/>
      <c r="E54" s="13"/>
      <c r="F54" s="12"/>
      <c r="G54" s="13"/>
    </row>
    <row r="55" spans="1:7" s="5" customFormat="1" ht="20.100000000000001" customHeight="1">
      <c r="A55" s="20" t="s">
        <v>52</v>
      </c>
      <c r="B55" s="12">
        <v>11787</v>
      </c>
      <c r="C55" s="13">
        <v>100</v>
      </c>
      <c r="D55" s="12">
        <v>7015</v>
      </c>
      <c r="E55" s="13">
        <f t="shared" si="0"/>
        <v>59.514719606345977</v>
      </c>
      <c r="F55" s="12">
        <v>4772</v>
      </c>
      <c r="G55" s="13">
        <f t="shared" si="1"/>
        <v>40.48528039365403</v>
      </c>
    </row>
    <row r="56" spans="1:7" s="5" customFormat="1" ht="20.100000000000001" customHeight="1">
      <c r="A56" s="20" t="s">
        <v>53</v>
      </c>
      <c r="B56" s="12">
        <v>855</v>
      </c>
      <c r="C56" s="13">
        <v>100</v>
      </c>
      <c r="D56" s="12">
        <v>518</v>
      </c>
      <c r="E56" s="13">
        <f t="shared" si="0"/>
        <v>60.584795321637429</v>
      </c>
      <c r="F56" s="12">
        <v>337</v>
      </c>
      <c r="G56" s="13">
        <f t="shared" si="1"/>
        <v>39.415204678362578</v>
      </c>
    </row>
    <row r="57" spans="1:7" s="5" customFormat="1" ht="20.100000000000001" customHeight="1">
      <c r="A57" s="20" t="s">
        <v>54</v>
      </c>
      <c r="B57" s="12"/>
      <c r="C57" s="13"/>
      <c r="D57" s="12"/>
      <c r="E57" s="13"/>
      <c r="F57" s="12"/>
      <c r="G57" s="13"/>
    </row>
    <row r="58" spans="1:7" s="5" customFormat="1" ht="20.100000000000001" customHeight="1">
      <c r="A58" s="20" t="s">
        <v>55</v>
      </c>
      <c r="B58" s="12">
        <v>1669</v>
      </c>
      <c r="C58" s="13">
        <v>100</v>
      </c>
      <c r="D58" s="12">
        <v>882</v>
      </c>
      <c r="E58" s="13">
        <f t="shared" si="0"/>
        <v>52.846015578190531</v>
      </c>
      <c r="F58" s="12">
        <v>787</v>
      </c>
      <c r="G58" s="13">
        <f t="shared" si="1"/>
        <v>47.153984421809469</v>
      </c>
    </row>
    <row r="59" spans="1:7" s="5" customFormat="1" ht="20.100000000000001" customHeight="1">
      <c r="A59" s="20" t="s">
        <v>56</v>
      </c>
      <c r="B59" s="12">
        <v>6521</v>
      </c>
      <c r="C59" s="13">
        <v>100</v>
      </c>
      <c r="D59" s="12">
        <v>4840</v>
      </c>
      <c r="E59" s="13">
        <f t="shared" si="0"/>
        <v>74.221745131114858</v>
      </c>
      <c r="F59" s="12">
        <v>1681</v>
      </c>
      <c r="G59" s="13">
        <f t="shared" si="1"/>
        <v>25.778254868885142</v>
      </c>
    </row>
    <row r="60" spans="1:7" s="5" customFormat="1" ht="20.100000000000001" customHeight="1">
      <c r="A60" s="20" t="s">
        <v>57</v>
      </c>
      <c r="B60" s="12">
        <v>1160</v>
      </c>
      <c r="C60" s="13">
        <v>100</v>
      </c>
      <c r="D60" s="12">
        <v>496</v>
      </c>
      <c r="E60" s="13">
        <f t="shared" si="0"/>
        <v>42.758620689655174</v>
      </c>
      <c r="F60" s="12">
        <v>664</v>
      </c>
      <c r="G60" s="13">
        <f t="shared" si="1"/>
        <v>57.241379310344833</v>
      </c>
    </row>
    <row r="61" spans="1:7" s="5" customFormat="1" ht="20.100000000000001" customHeight="1">
      <c r="A61" s="20" t="s">
        <v>58</v>
      </c>
      <c r="B61" s="12">
        <v>498</v>
      </c>
      <c r="C61" s="13">
        <v>100</v>
      </c>
      <c r="D61" s="12">
        <v>184</v>
      </c>
      <c r="E61" s="13">
        <f t="shared" si="0"/>
        <v>36.947791164658632</v>
      </c>
      <c r="F61" s="12">
        <v>314</v>
      </c>
      <c r="G61" s="13">
        <f t="shared" si="1"/>
        <v>63.052208835341361</v>
      </c>
    </row>
    <row r="62" spans="1:7" s="5" customFormat="1" ht="20.100000000000001" customHeight="1">
      <c r="A62" s="19"/>
      <c r="B62" s="12"/>
      <c r="C62" s="13"/>
      <c r="D62" s="12"/>
      <c r="E62" s="13"/>
      <c r="F62" s="12"/>
      <c r="G62" s="13"/>
    </row>
    <row r="63" spans="1:7" s="5" customFormat="1" ht="20.100000000000001" customHeight="1">
      <c r="A63" s="19" t="s">
        <v>61</v>
      </c>
      <c r="B63" s="6">
        <v>133551</v>
      </c>
      <c r="C63" s="7">
        <v>100</v>
      </c>
      <c r="D63" s="6">
        <v>94419</v>
      </c>
      <c r="E63" s="7">
        <f t="shared" si="0"/>
        <v>70.698834153244832</v>
      </c>
      <c r="F63" s="6">
        <v>39132</v>
      </c>
      <c r="G63" s="7">
        <f t="shared" si="1"/>
        <v>29.301165846755172</v>
      </c>
    </row>
    <row r="64" spans="1:7" s="5" customFormat="1" ht="20.100000000000001" customHeight="1">
      <c r="A64" s="20" t="s">
        <v>63</v>
      </c>
      <c r="B64" s="12"/>
      <c r="C64" s="13"/>
      <c r="D64" s="12"/>
      <c r="E64" s="13"/>
      <c r="F64" s="12"/>
      <c r="G64" s="13"/>
    </row>
    <row r="65" spans="1:7" s="5" customFormat="1" ht="20.100000000000001" customHeight="1">
      <c r="A65" s="20" t="s">
        <v>64</v>
      </c>
      <c r="B65" s="12">
        <v>3584</v>
      </c>
      <c r="C65" s="13">
        <v>100</v>
      </c>
      <c r="D65" s="12">
        <v>2874</v>
      </c>
      <c r="E65" s="13">
        <f t="shared" si="0"/>
        <v>80.189732142857139</v>
      </c>
      <c r="F65" s="12">
        <v>710</v>
      </c>
      <c r="G65" s="13">
        <f t="shared" si="1"/>
        <v>19.810267857142858</v>
      </c>
    </row>
    <row r="66" spans="1:7" s="5" customFormat="1" ht="20.100000000000001" customHeight="1">
      <c r="A66" s="20" t="s">
        <v>62</v>
      </c>
      <c r="B66" s="12">
        <v>7686</v>
      </c>
      <c r="C66" s="13">
        <v>100</v>
      </c>
      <c r="D66" s="12">
        <v>6036</v>
      </c>
      <c r="E66" s="13">
        <f t="shared" si="0"/>
        <v>78.532396565183447</v>
      </c>
      <c r="F66" s="12">
        <v>1650</v>
      </c>
      <c r="G66" s="13">
        <f t="shared" si="1"/>
        <v>21.467603434816549</v>
      </c>
    </row>
    <row r="67" spans="1:7" s="5" customFormat="1" ht="20.100000000000001" customHeight="1">
      <c r="A67" s="20" t="s">
        <v>65</v>
      </c>
      <c r="B67" s="12">
        <v>2681</v>
      </c>
      <c r="C67" s="13">
        <v>100</v>
      </c>
      <c r="D67" s="12">
        <v>1588</v>
      </c>
      <c r="E67" s="13">
        <f t="shared" si="0"/>
        <v>59.231629988810141</v>
      </c>
      <c r="F67" s="12">
        <v>1093</v>
      </c>
      <c r="G67" s="13">
        <f t="shared" si="1"/>
        <v>40.768370011189852</v>
      </c>
    </row>
    <row r="68" spans="1:7" s="5" customFormat="1" ht="20.100000000000001" customHeight="1">
      <c r="A68" s="20" t="s">
        <v>66</v>
      </c>
      <c r="B68" s="12">
        <v>667</v>
      </c>
      <c r="C68" s="13">
        <v>100</v>
      </c>
      <c r="D68" s="12">
        <v>447</v>
      </c>
      <c r="E68" s="13">
        <f t="shared" si="0"/>
        <v>67.016491754122939</v>
      </c>
      <c r="F68" s="12">
        <v>220</v>
      </c>
      <c r="G68" s="13">
        <f t="shared" si="1"/>
        <v>32.983508245877061</v>
      </c>
    </row>
    <row r="69" spans="1:7" s="5" customFormat="1" ht="20.100000000000001" customHeight="1">
      <c r="A69" s="20" t="s">
        <v>67</v>
      </c>
      <c r="B69" s="12">
        <v>427</v>
      </c>
      <c r="C69" s="13">
        <v>100</v>
      </c>
      <c r="D69" s="12">
        <v>228</v>
      </c>
      <c r="E69" s="13">
        <f t="shared" si="0"/>
        <v>53.395784543325533</v>
      </c>
      <c r="F69" s="12">
        <v>199</v>
      </c>
      <c r="G69" s="13">
        <f t="shared" si="1"/>
        <v>46.604215456674474</v>
      </c>
    </row>
    <row r="70" spans="1:7" s="5" customFormat="1" ht="20.100000000000001" customHeight="1">
      <c r="A70" s="20" t="s">
        <v>68</v>
      </c>
      <c r="B70" s="12"/>
      <c r="C70" s="13"/>
      <c r="D70" s="12"/>
      <c r="E70" s="13"/>
      <c r="F70" s="12"/>
      <c r="G70" s="13"/>
    </row>
    <row r="71" spans="1:7" s="5" customFormat="1" ht="20.100000000000001" customHeight="1">
      <c r="A71" s="20" t="s">
        <v>69</v>
      </c>
      <c r="B71" s="12">
        <v>6577</v>
      </c>
      <c r="C71" s="13">
        <v>100</v>
      </c>
      <c r="D71" s="12">
        <v>3522</v>
      </c>
      <c r="E71" s="13">
        <f t="shared" ref="E71:E89" si="2">+(D71/B71)*100</f>
        <v>53.550250874258779</v>
      </c>
      <c r="F71" s="12">
        <v>3055</v>
      </c>
      <c r="G71" s="13">
        <f t="shared" ref="G71:G89" si="3">+(F71/B71)*100</f>
        <v>46.449749125741221</v>
      </c>
    </row>
    <row r="72" spans="1:7" s="5" customFormat="1" ht="20.100000000000001" customHeight="1">
      <c r="A72" s="20" t="s">
        <v>70</v>
      </c>
      <c r="B72" s="12">
        <v>8077</v>
      </c>
      <c r="C72" s="13">
        <v>100</v>
      </c>
      <c r="D72" s="12">
        <v>5088</v>
      </c>
      <c r="E72" s="13">
        <f t="shared" si="2"/>
        <v>62.993685774421195</v>
      </c>
      <c r="F72" s="12">
        <v>2989</v>
      </c>
      <c r="G72" s="13">
        <f t="shared" si="3"/>
        <v>37.006314225578798</v>
      </c>
    </row>
    <row r="73" spans="1:7" s="5" customFormat="1" ht="20.100000000000001" customHeight="1">
      <c r="A73" s="20" t="s">
        <v>71</v>
      </c>
      <c r="B73" s="12">
        <v>5508</v>
      </c>
      <c r="C73" s="13">
        <v>100</v>
      </c>
      <c r="D73" s="12">
        <v>3442</v>
      </c>
      <c r="E73" s="13">
        <f t="shared" si="2"/>
        <v>62.490922294843863</v>
      </c>
      <c r="F73" s="12">
        <v>2066</v>
      </c>
      <c r="G73" s="13">
        <f t="shared" si="3"/>
        <v>37.509077705156137</v>
      </c>
    </row>
    <row r="74" spans="1:7" s="5" customFormat="1" ht="20.100000000000001" customHeight="1">
      <c r="A74" s="20" t="s">
        <v>72</v>
      </c>
      <c r="B74" s="12"/>
      <c r="C74" s="13"/>
      <c r="D74" s="12"/>
      <c r="E74" s="13"/>
      <c r="F74" s="12"/>
      <c r="G74" s="13"/>
    </row>
    <row r="75" spans="1:7" s="5" customFormat="1" ht="20.100000000000001" customHeight="1">
      <c r="A75" s="20" t="s">
        <v>73</v>
      </c>
      <c r="B75" s="12">
        <v>12060</v>
      </c>
      <c r="C75" s="13">
        <v>100</v>
      </c>
      <c r="D75" s="12">
        <v>8468</v>
      </c>
      <c r="E75" s="13">
        <f t="shared" si="2"/>
        <v>70.215588723051411</v>
      </c>
      <c r="F75" s="12">
        <v>3592</v>
      </c>
      <c r="G75" s="13">
        <f t="shared" si="3"/>
        <v>29.784411276948592</v>
      </c>
    </row>
    <row r="76" spans="1:7" s="5" customFormat="1" ht="20.100000000000001" customHeight="1">
      <c r="A76" s="20" t="s">
        <v>74</v>
      </c>
      <c r="B76" s="12">
        <v>15681</v>
      </c>
      <c r="C76" s="13">
        <v>100</v>
      </c>
      <c r="D76" s="12">
        <v>8476</v>
      </c>
      <c r="E76" s="13">
        <f t="shared" si="2"/>
        <v>54.052675212040043</v>
      </c>
      <c r="F76" s="12">
        <v>7205</v>
      </c>
      <c r="G76" s="13">
        <f t="shared" si="3"/>
        <v>45.947324787959957</v>
      </c>
    </row>
    <row r="77" spans="1:7" s="5" customFormat="1" ht="20.100000000000001" customHeight="1">
      <c r="A77" s="20" t="s">
        <v>75</v>
      </c>
      <c r="B77" s="12"/>
      <c r="C77" s="13"/>
      <c r="D77" s="12"/>
      <c r="E77" s="13"/>
      <c r="F77" s="12"/>
      <c r="G77" s="13"/>
    </row>
    <row r="78" spans="1:7" s="5" customFormat="1" ht="20.100000000000001" customHeight="1">
      <c r="A78" s="20" t="s">
        <v>76</v>
      </c>
      <c r="B78" s="12">
        <v>32599</v>
      </c>
      <c r="C78" s="13">
        <v>100</v>
      </c>
      <c r="D78" s="12">
        <v>28719</v>
      </c>
      <c r="E78" s="13">
        <f t="shared" si="2"/>
        <v>88.097794410871501</v>
      </c>
      <c r="F78" s="12">
        <v>3880</v>
      </c>
      <c r="G78" s="13">
        <f t="shared" si="3"/>
        <v>11.902205589128501</v>
      </c>
    </row>
    <row r="79" spans="1:7" s="5" customFormat="1" ht="20.100000000000001" customHeight="1">
      <c r="A79" s="20" t="s">
        <v>77</v>
      </c>
      <c r="B79" s="12"/>
      <c r="C79" s="13"/>
      <c r="D79" s="12"/>
      <c r="E79" s="13"/>
      <c r="F79" s="12"/>
      <c r="G79" s="13"/>
    </row>
    <row r="80" spans="1:7" s="5" customFormat="1" ht="20.100000000000001" customHeight="1">
      <c r="A80" s="20" t="s">
        <v>78</v>
      </c>
      <c r="B80" s="12">
        <v>3921</v>
      </c>
      <c r="C80" s="13">
        <v>100</v>
      </c>
      <c r="D80" s="12">
        <v>2840</v>
      </c>
      <c r="E80" s="13">
        <f t="shared" si="2"/>
        <v>72.430502422851319</v>
      </c>
      <c r="F80" s="12">
        <v>1081</v>
      </c>
      <c r="G80" s="13">
        <f t="shared" si="3"/>
        <v>27.569497577148688</v>
      </c>
    </row>
    <row r="81" spans="1:7" s="5" customFormat="1" ht="20.100000000000001" customHeight="1">
      <c r="A81" s="20" t="s">
        <v>79</v>
      </c>
      <c r="B81" s="12">
        <v>681</v>
      </c>
      <c r="C81" s="13">
        <v>100</v>
      </c>
      <c r="D81" s="12">
        <v>442</v>
      </c>
      <c r="E81" s="13">
        <f t="shared" si="2"/>
        <v>64.904552129221742</v>
      </c>
      <c r="F81" s="12">
        <v>239</v>
      </c>
      <c r="G81" s="13">
        <f t="shared" si="3"/>
        <v>35.095447870778266</v>
      </c>
    </row>
    <row r="82" spans="1:7" s="5" customFormat="1" ht="20.100000000000001" customHeight="1">
      <c r="A82" s="20" t="s">
        <v>80</v>
      </c>
      <c r="B82" s="12">
        <v>16619</v>
      </c>
      <c r="C82" s="13">
        <v>100</v>
      </c>
      <c r="D82" s="12">
        <v>10287</v>
      </c>
      <c r="E82" s="13">
        <f t="shared" si="2"/>
        <v>61.899031229315845</v>
      </c>
      <c r="F82" s="12">
        <v>6332</v>
      </c>
      <c r="G82" s="13">
        <f t="shared" si="3"/>
        <v>38.100968770684155</v>
      </c>
    </row>
    <row r="83" spans="1:7" s="5" customFormat="1" ht="20.100000000000001" customHeight="1">
      <c r="A83" s="20" t="s">
        <v>81</v>
      </c>
      <c r="B83" s="12">
        <v>1882</v>
      </c>
      <c r="C83" s="13">
        <v>100</v>
      </c>
      <c r="D83" s="12">
        <v>1128</v>
      </c>
      <c r="E83" s="13">
        <f t="shared" si="2"/>
        <v>59.93623804463337</v>
      </c>
      <c r="F83" s="12">
        <v>754</v>
      </c>
      <c r="G83" s="13">
        <f t="shared" si="3"/>
        <v>40.063761955366637</v>
      </c>
    </row>
    <row r="84" spans="1:7" s="5" customFormat="1" ht="20.100000000000001" customHeight="1">
      <c r="A84" s="20" t="s">
        <v>82</v>
      </c>
      <c r="B84" s="12">
        <v>2452</v>
      </c>
      <c r="C84" s="13">
        <v>100</v>
      </c>
      <c r="D84" s="12">
        <v>1572</v>
      </c>
      <c r="E84" s="13">
        <f t="shared" si="2"/>
        <v>64.110929853181077</v>
      </c>
      <c r="F84" s="12">
        <v>880</v>
      </c>
      <c r="G84" s="13">
        <f t="shared" si="3"/>
        <v>35.889070146818923</v>
      </c>
    </row>
    <row r="85" spans="1:7" s="5" customFormat="1" ht="20.100000000000001" customHeight="1">
      <c r="A85" s="20" t="s">
        <v>83</v>
      </c>
      <c r="B85" s="12">
        <v>4413</v>
      </c>
      <c r="C85" s="13">
        <v>100</v>
      </c>
      <c r="D85" s="12">
        <v>4151</v>
      </c>
      <c r="E85" s="13">
        <f t="shared" si="2"/>
        <v>94.06299569453887</v>
      </c>
      <c r="F85" s="12">
        <v>262</v>
      </c>
      <c r="G85" s="13">
        <f t="shared" si="3"/>
        <v>5.9370043054611372</v>
      </c>
    </row>
    <row r="86" spans="1:7" s="5" customFormat="1" ht="20.100000000000001" customHeight="1">
      <c r="A86" s="20" t="s">
        <v>84</v>
      </c>
      <c r="B86" s="12"/>
      <c r="C86" s="13"/>
      <c r="D86" s="12"/>
      <c r="E86" s="13"/>
      <c r="F86" s="12"/>
      <c r="G86" s="13"/>
    </row>
    <row r="87" spans="1:7" s="5" customFormat="1" ht="20.100000000000001" customHeight="1">
      <c r="A87" s="20" t="s">
        <v>85</v>
      </c>
      <c r="B87" s="12">
        <v>2697</v>
      </c>
      <c r="C87" s="13">
        <v>100</v>
      </c>
      <c r="D87" s="12">
        <v>1534</v>
      </c>
      <c r="E87" s="13">
        <f t="shared" si="2"/>
        <v>56.878012606599924</v>
      </c>
      <c r="F87" s="12">
        <v>1163</v>
      </c>
      <c r="G87" s="13">
        <f t="shared" si="3"/>
        <v>43.121987393400076</v>
      </c>
    </row>
    <row r="88" spans="1:7" s="5" customFormat="1" ht="20.100000000000001" customHeight="1">
      <c r="A88" s="20" t="s">
        <v>86</v>
      </c>
      <c r="B88" s="12">
        <v>2610</v>
      </c>
      <c r="C88" s="13">
        <v>100</v>
      </c>
      <c r="D88" s="12">
        <v>1954</v>
      </c>
      <c r="E88" s="13">
        <f t="shared" si="2"/>
        <v>74.865900383141764</v>
      </c>
      <c r="F88" s="12">
        <v>656</v>
      </c>
      <c r="G88" s="13">
        <f t="shared" si="3"/>
        <v>25.134099616858236</v>
      </c>
    </row>
    <row r="89" spans="1:7" s="5" customFormat="1" ht="20.100000000000001" customHeight="1">
      <c r="A89" s="20" t="s">
        <v>87</v>
      </c>
      <c r="B89" s="12">
        <v>2729</v>
      </c>
      <c r="C89" s="13">
        <v>100</v>
      </c>
      <c r="D89" s="12">
        <v>1623</v>
      </c>
      <c r="E89" s="13">
        <f t="shared" si="2"/>
        <v>59.472334188347375</v>
      </c>
      <c r="F89" s="12">
        <v>1106</v>
      </c>
      <c r="G89" s="13">
        <f t="shared" si="3"/>
        <v>40.527665811652618</v>
      </c>
    </row>
    <row r="90" spans="1:7" s="5" customFormat="1" ht="6" customHeight="1" thickBot="1">
      <c r="A90" s="22"/>
      <c r="B90" s="12"/>
      <c r="C90" s="13"/>
      <c r="D90" s="12"/>
      <c r="E90" s="13"/>
      <c r="F90" s="12"/>
      <c r="G90" s="13"/>
    </row>
    <row r="91" spans="1:7">
      <c r="A91" s="422" t="s">
        <v>6</v>
      </c>
      <c r="B91" s="422"/>
      <c r="C91" s="422"/>
      <c r="D91" s="422"/>
      <c r="E91" s="422"/>
      <c r="F91" s="422"/>
      <c r="G91" s="422"/>
    </row>
  </sheetData>
  <mergeCells count="7">
    <mergeCell ref="A91:G91"/>
    <mergeCell ref="A1:G1"/>
    <mergeCell ref="A2:F2"/>
    <mergeCell ref="A3:A4"/>
    <mergeCell ref="B3:C3"/>
    <mergeCell ref="D3:E3"/>
    <mergeCell ref="F3:G3"/>
  </mergeCells>
  <phoneticPr fontId="6" type="noConversion"/>
  <pageMargins left="1.2" right="0.75" top="0.34" bottom="0.53" header="0.23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U87"/>
  <sheetViews>
    <sheetView view="pageBreakPreview" zoomScale="85" zoomScaleNormal="85" zoomScaleSheetLayoutView="85" workbookViewId="0">
      <pane ySplit="4" topLeftCell="A5" activePane="bottomLeft" state="frozen"/>
      <selection pane="bottomLeft" activeCell="B5" sqref="B5:G85"/>
    </sheetView>
  </sheetViews>
  <sheetFormatPr defaultRowHeight="16.5"/>
  <cols>
    <col min="1" max="1" width="18.625" customWidth="1"/>
    <col min="2" max="2" width="11.5" customWidth="1"/>
    <col min="3" max="4" width="10.875" customWidth="1"/>
    <col min="5" max="5" width="11.5" customWidth="1"/>
    <col min="6" max="6" width="10.375" customWidth="1"/>
    <col min="7" max="7" width="12.25" customWidth="1"/>
    <col min="8" max="8" width="10.625" hidden="1" customWidth="1"/>
    <col min="9" max="10" width="9.5" bestFit="1" customWidth="1"/>
  </cols>
  <sheetData>
    <row r="1" spans="1:21" ht="25.5">
      <c r="A1" s="410" t="s">
        <v>8</v>
      </c>
      <c r="B1" s="410"/>
      <c r="C1" s="410"/>
      <c r="D1" s="410"/>
      <c r="E1" s="410"/>
      <c r="F1" s="410"/>
      <c r="G1" s="410"/>
    </row>
    <row r="2" spans="1:21">
      <c r="A2" s="411" t="s">
        <v>388</v>
      </c>
      <c r="B2" s="411"/>
      <c r="C2" s="411"/>
      <c r="D2" s="411"/>
      <c r="E2" s="411"/>
      <c r="F2" s="411"/>
      <c r="G2" s="137" t="s">
        <v>250</v>
      </c>
    </row>
    <row r="3" spans="1:21">
      <c r="A3" s="412" t="s">
        <v>88</v>
      </c>
      <c r="B3" s="414" t="s">
        <v>251</v>
      </c>
      <c r="C3" s="415"/>
      <c r="D3" s="412" t="s">
        <v>252</v>
      </c>
      <c r="E3" s="412"/>
      <c r="F3" s="412" t="s">
        <v>253</v>
      </c>
      <c r="G3" s="412"/>
    </row>
    <row r="4" spans="1:21" ht="17.25" thickBot="1">
      <c r="A4" s="413"/>
      <c r="B4" s="238" t="s">
        <v>333</v>
      </c>
      <c r="C4" s="238" t="s">
        <v>383</v>
      </c>
      <c r="D4" s="238" t="s">
        <v>1</v>
      </c>
      <c r="E4" s="238" t="s">
        <v>254</v>
      </c>
      <c r="F4" s="238" t="s">
        <v>1</v>
      </c>
      <c r="G4" s="239" t="s">
        <v>254</v>
      </c>
    </row>
    <row r="5" spans="1:21" ht="17.25" thickBot="1">
      <c r="A5" s="240" t="s">
        <v>138</v>
      </c>
      <c r="B5" s="297">
        <f>B6+B34+B61</f>
        <v>634159</v>
      </c>
      <c r="C5" s="291">
        <f>B5/B5</f>
        <v>1</v>
      </c>
      <c r="D5" s="241">
        <f>D6+D34+D61</f>
        <v>401760</v>
      </c>
      <c r="E5" s="287">
        <f>D5/B5</f>
        <v>0.63353196911184739</v>
      </c>
      <c r="F5" s="241">
        <f>F6+F34+F61</f>
        <v>232399</v>
      </c>
      <c r="G5" s="340">
        <f>F5/B5</f>
        <v>0.36646803088815266</v>
      </c>
      <c r="H5" s="170"/>
      <c r="J5" s="170"/>
    </row>
    <row r="6" spans="1:21" s="224" customFormat="1" ht="17.25" thickBot="1">
      <c r="A6" s="227" t="s">
        <v>375</v>
      </c>
      <c r="B6" s="326">
        <f>B7+B10+B12+B18+B26+B28+B32</f>
        <v>301784</v>
      </c>
      <c r="C6" s="288">
        <f>B6/H6</f>
        <v>0.51199381095942009</v>
      </c>
      <c r="D6" s="267">
        <f>D7+D10+D12+D18+D26+D28+D32</f>
        <v>179240</v>
      </c>
      <c r="E6" s="288">
        <f>D6/B6</f>
        <v>0.59393473477719161</v>
      </c>
      <c r="F6" s="267">
        <f>F7+F10+F12+F18+F26+F28+F32</f>
        <v>122544</v>
      </c>
      <c r="G6" s="289">
        <f>F6/B6</f>
        <v>0.40606526522280839</v>
      </c>
      <c r="H6" s="261">
        <v>589429</v>
      </c>
      <c r="I6" s="286"/>
      <c r="J6" s="79"/>
      <c r="K6" s="286"/>
      <c r="L6"/>
      <c r="M6"/>
      <c r="N6"/>
      <c r="O6"/>
      <c r="P6"/>
      <c r="Q6"/>
      <c r="R6"/>
      <c r="S6"/>
      <c r="T6"/>
      <c r="U6"/>
    </row>
    <row r="7" spans="1:21">
      <c r="A7" s="228" t="s">
        <v>256</v>
      </c>
      <c r="B7" s="308">
        <f>B8+B9</f>
        <v>11911</v>
      </c>
      <c r="C7" s="302">
        <f t="shared" ref="C7:C32" si="0">B7/H7</f>
        <v>2.0207692529549785E-2</v>
      </c>
      <c r="D7" s="309">
        <f>D8+D9</f>
        <v>7568</v>
      </c>
      <c r="E7" s="302">
        <f>D7/B7</f>
        <v>0.63537906137184119</v>
      </c>
      <c r="F7" s="309">
        <f>F8+F9</f>
        <v>4343</v>
      </c>
      <c r="G7" s="310">
        <f>F7/B7</f>
        <v>0.36462093862815886</v>
      </c>
      <c r="H7" s="261">
        <v>589429</v>
      </c>
      <c r="K7" s="286"/>
    </row>
    <row r="8" spans="1:21">
      <c r="A8" s="229" t="s">
        <v>258</v>
      </c>
      <c r="B8" s="306">
        <f>D8+F8</f>
        <v>5426</v>
      </c>
      <c r="C8" s="250">
        <f t="shared" si="0"/>
        <v>9.2055192398066612E-3</v>
      </c>
      <c r="D8" s="249">
        <f>3204+657</f>
        <v>3861</v>
      </c>
      <c r="E8" s="250">
        <f t="shared" ref="E8" si="1">D8/B8</f>
        <v>0.71157390342793958</v>
      </c>
      <c r="F8" s="249">
        <f>1408+157</f>
        <v>1565</v>
      </c>
      <c r="G8" s="285">
        <f t="shared" ref="G8:G9" si="2">F8/B8</f>
        <v>0.28842609657206048</v>
      </c>
      <c r="H8" s="261">
        <v>589429</v>
      </c>
      <c r="K8" s="286"/>
    </row>
    <row r="9" spans="1:21" ht="17.25" thickBot="1">
      <c r="A9" s="230" t="s">
        <v>257</v>
      </c>
      <c r="B9" s="306">
        <f>D9+F9</f>
        <v>6485</v>
      </c>
      <c r="C9" s="258">
        <f t="shared" si="0"/>
        <v>1.1002173289743124E-2</v>
      </c>
      <c r="D9" s="257">
        <f>3188+519</f>
        <v>3707</v>
      </c>
      <c r="E9" s="258">
        <f>D9/B9</f>
        <v>0.57162683114880497</v>
      </c>
      <c r="F9" s="257">
        <f>2428+350</f>
        <v>2778</v>
      </c>
      <c r="G9" s="311">
        <f t="shared" si="2"/>
        <v>0.42837316885119509</v>
      </c>
      <c r="H9" s="261">
        <v>589429</v>
      </c>
      <c r="I9" s="170"/>
      <c r="K9" s="286"/>
    </row>
    <row r="10" spans="1:21">
      <c r="A10" s="228" t="s">
        <v>259</v>
      </c>
      <c r="B10" s="308">
        <f>B11</f>
        <v>2870</v>
      </c>
      <c r="C10" s="302">
        <f t="shared" si="0"/>
        <v>4.8691190966172349E-3</v>
      </c>
      <c r="D10" s="309">
        <f>D11</f>
        <v>1619</v>
      </c>
      <c r="E10" s="302">
        <f>D10/B10</f>
        <v>0.56411149825783968</v>
      </c>
      <c r="F10" s="309">
        <f>F11</f>
        <v>1251</v>
      </c>
      <c r="G10" s="310">
        <f>F10/B10</f>
        <v>0.43588850174216026</v>
      </c>
      <c r="H10" s="261">
        <v>589429</v>
      </c>
      <c r="K10" s="286"/>
    </row>
    <row r="11" spans="1:21" ht="17.25" thickBot="1">
      <c r="A11" s="230" t="s">
        <v>260</v>
      </c>
      <c r="B11" s="307">
        <f>D11+F11</f>
        <v>2870</v>
      </c>
      <c r="C11" s="258">
        <f t="shared" si="0"/>
        <v>4.8691190966172349E-3</v>
      </c>
      <c r="D11" s="259">
        <v>1619</v>
      </c>
      <c r="E11" s="258">
        <f t="shared" ref="E11" si="3">D11/B11</f>
        <v>0.56411149825783968</v>
      </c>
      <c r="F11" s="259">
        <v>1251</v>
      </c>
      <c r="G11" s="311">
        <f t="shared" ref="G11" si="4">F11/B11</f>
        <v>0.43588850174216026</v>
      </c>
      <c r="H11" s="261">
        <v>589429</v>
      </c>
      <c r="K11" s="286"/>
    </row>
    <row r="12" spans="1:21">
      <c r="A12" s="228" t="s">
        <v>376</v>
      </c>
      <c r="B12" s="308">
        <f>B13+B14+B15+B16+B17</f>
        <v>84413</v>
      </c>
      <c r="C12" s="302">
        <f t="shared" si="0"/>
        <v>0.14321148094172495</v>
      </c>
      <c r="D12" s="309">
        <f t="shared" ref="D12:F12" si="5">D13+D14+D15+D16+D17</f>
        <v>44128</v>
      </c>
      <c r="E12" s="302">
        <f>D12/B12</f>
        <v>0.52276308151588025</v>
      </c>
      <c r="F12" s="309">
        <f t="shared" si="5"/>
        <v>40285</v>
      </c>
      <c r="G12" s="310">
        <f>F12/B12</f>
        <v>0.47723691848411975</v>
      </c>
      <c r="H12" s="261">
        <v>589429</v>
      </c>
      <c r="K12" s="286"/>
    </row>
    <row r="13" spans="1:21">
      <c r="A13" s="229" t="s">
        <v>265</v>
      </c>
      <c r="B13" s="306">
        <f t="shared" ref="B13:B14" si="6">D13+F13</f>
        <v>3266</v>
      </c>
      <c r="C13" s="250">
        <v>5.4999999999999997E-3</v>
      </c>
      <c r="D13" s="249">
        <v>1879</v>
      </c>
      <c r="E13" s="250">
        <v>0.57530000000000003</v>
      </c>
      <c r="F13" s="249">
        <v>1387</v>
      </c>
      <c r="G13" s="285">
        <v>0.42470000000000002</v>
      </c>
      <c r="H13" s="261">
        <v>589429</v>
      </c>
      <c r="K13" s="286"/>
    </row>
    <row r="14" spans="1:21">
      <c r="A14" s="229" t="s">
        <v>264</v>
      </c>
      <c r="B14" s="306">
        <f t="shared" si="6"/>
        <v>30575</v>
      </c>
      <c r="C14" s="250">
        <f t="shared" si="0"/>
        <v>5.1872235672150505E-2</v>
      </c>
      <c r="D14" s="249">
        <v>16306</v>
      </c>
      <c r="E14" s="250">
        <f t="shared" ref="E14:E17" si="7">D14/B14</f>
        <v>0.53331152902698287</v>
      </c>
      <c r="F14" s="249">
        <v>14269</v>
      </c>
      <c r="G14" s="285">
        <f t="shared" ref="G14:G25" si="8">F14/B14</f>
        <v>0.46668847097301719</v>
      </c>
      <c r="H14" s="261">
        <v>589429</v>
      </c>
      <c r="K14" s="286"/>
    </row>
    <row r="15" spans="1:21">
      <c r="A15" s="229" t="s">
        <v>261</v>
      </c>
      <c r="B15" s="306">
        <f>D15+F15</f>
        <v>2559</v>
      </c>
      <c r="C15" s="250">
        <f t="shared" si="0"/>
        <v>4.3414898147189906E-3</v>
      </c>
      <c r="D15" s="256">
        <v>1416</v>
      </c>
      <c r="E15" s="250">
        <f t="shared" si="7"/>
        <v>0.55334114888628372</v>
      </c>
      <c r="F15" s="256">
        <v>1143</v>
      </c>
      <c r="G15" s="285">
        <f t="shared" si="8"/>
        <v>0.44665885111371628</v>
      </c>
      <c r="H15" s="261">
        <v>589429</v>
      </c>
      <c r="K15" s="286"/>
    </row>
    <row r="16" spans="1:21">
      <c r="A16" s="229" t="s">
        <v>377</v>
      </c>
      <c r="B16" s="306">
        <f>D16+F16</f>
        <v>41386</v>
      </c>
      <c r="C16" s="250">
        <f t="shared" si="0"/>
        <v>7.0213715307526431E-2</v>
      </c>
      <c r="D16" s="249">
        <v>20633</v>
      </c>
      <c r="E16" s="250">
        <f t="shared" si="7"/>
        <v>0.49855023437877544</v>
      </c>
      <c r="F16" s="249">
        <v>20753</v>
      </c>
      <c r="G16" s="285">
        <f t="shared" si="8"/>
        <v>0.50144976562122456</v>
      </c>
      <c r="H16" s="261">
        <v>589429</v>
      </c>
      <c r="K16" s="286"/>
    </row>
    <row r="17" spans="1:11" ht="17.25" thickBot="1">
      <c r="A17" s="231" t="s">
        <v>378</v>
      </c>
      <c r="B17" s="307">
        <f t="shared" ref="B17" si="9">SUM(D17+F17)</f>
        <v>6627</v>
      </c>
      <c r="C17" s="258">
        <f t="shared" si="0"/>
        <v>1.1243084408809204E-2</v>
      </c>
      <c r="D17" s="257">
        <v>3894</v>
      </c>
      <c r="E17" s="258">
        <f t="shared" si="7"/>
        <v>0.58759619737437752</v>
      </c>
      <c r="F17" s="257">
        <v>2733</v>
      </c>
      <c r="G17" s="311">
        <f t="shared" si="8"/>
        <v>0.41240380262562243</v>
      </c>
      <c r="H17" s="261">
        <v>589429</v>
      </c>
      <c r="K17" s="286"/>
    </row>
    <row r="18" spans="1:11">
      <c r="A18" s="228" t="s">
        <v>379</v>
      </c>
      <c r="B18" s="308">
        <f>B19+B20+B21+B22+B23+B24+B25</f>
        <v>133437</v>
      </c>
      <c r="C18" s="302">
        <f t="shared" si="0"/>
        <v>0.22638349996352403</v>
      </c>
      <c r="D18" s="309">
        <f t="shared" ref="D18:F18" si="10">D19+D20+D21+D22+D23+D24+D25</f>
        <v>82320</v>
      </c>
      <c r="E18" s="302">
        <f>D18/B18</f>
        <v>0.616920344432204</v>
      </c>
      <c r="F18" s="309">
        <f t="shared" si="10"/>
        <v>51117</v>
      </c>
      <c r="G18" s="310">
        <f>F18/B18</f>
        <v>0.38307965556779605</v>
      </c>
      <c r="H18" s="261">
        <v>589429</v>
      </c>
      <c r="K18" s="286"/>
    </row>
    <row r="19" spans="1:11">
      <c r="A19" s="229" t="s">
        <v>380</v>
      </c>
      <c r="B19" s="306">
        <f t="shared" ref="B19:B25" si="11">SUM(D19+F19)</f>
        <v>9284</v>
      </c>
      <c r="C19" s="250">
        <f t="shared" si="0"/>
        <v>1.5750836826827319E-2</v>
      </c>
      <c r="D19" s="249">
        <v>6407</v>
      </c>
      <c r="E19" s="250">
        <f t="shared" ref="E19" si="12">D19/B19</f>
        <v>0.69011202068074107</v>
      </c>
      <c r="F19" s="249">
        <v>2877</v>
      </c>
      <c r="G19" s="285">
        <f t="shared" ref="G19" si="13">F19/B19</f>
        <v>0.30988797931925893</v>
      </c>
      <c r="H19" s="261">
        <v>589429</v>
      </c>
      <c r="K19" s="286"/>
    </row>
    <row r="20" spans="1:11">
      <c r="A20" s="229" t="s">
        <v>268</v>
      </c>
      <c r="B20" s="306">
        <f t="shared" si="11"/>
        <v>30584</v>
      </c>
      <c r="C20" s="250">
        <f t="shared" si="0"/>
        <v>5.1887504686739201E-2</v>
      </c>
      <c r="D20" s="249">
        <v>17503</v>
      </c>
      <c r="E20" s="250">
        <f>D20/B20</f>
        <v>0.57229270206644001</v>
      </c>
      <c r="F20" s="249">
        <v>13081</v>
      </c>
      <c r="G20" s="285">
        <f t="shared" si="8"/>
        <v>0.42770729793356005</v>
      </c>
      <c r="H20" s="261">
        <v>589429</v>
      </c>
      <c r="K20" s="286"/>
    </row>
    <row r="21" spans="1:11" ht="15.75" customHeight="1">
      <c r="A21" s="229" t="s">
        <v>273</v>
      </c>
      <c r="B21" s="306">
        <f t="shared" si="11"/>
        <v>45111</v>
      </c>
      <c r="C21" s="250">
        <f t="shared" si="0"/>
        <v>7.6533390790069711E-2</v>
      </c>
      <c r="D21" s="249">
        <v>27110</v>
      </c>
      <c r="E21" s="250">
        <f>D21/B21</f>
        <v>0.60096207133515112</v>
      </c>
      <c r="F21" s="249">
        <v>18001</v>
      </c>
      <c r="G21" s="285">
        <f t="shared" si="8"/>
        <v>0.39903792866484894</v>
      </c>
      <c r="H21" s="261">
        <v>589429</v>
      </c>
      <c r="K21" s="286"/>
    </row>
    <row r="22" spans="1:11">
      <c r="A22" s="229" t="s">
        <v>270</v>
      </c>
      <c r="B22" s="306">
        <f t="shared" si="11"/>
        <v>4580</v>
      </c>
      <c r="C22" s="250">
        <f t="shared" si="0"/>
        <v>7.7702318684693154E-3</v>
      </c>
      <c r="D22" s="249">
        <v>2674</v>
      </c>
      <c r="E22" s="250">
        <f t="shared" ref="E22:E24" si="14">D22/B22</f>
        <v>0.58384279475982537</v>
      </c>
      <c r="F22" s="249">
        <v>1906</v>
      </c>
      <c r="G22" s="285">
        <f t="shared" si="8"/>
        <v>0.41615720524017469</v>
      </c>
      <c r="H22" s="261">
        <v>589429</v>
      </c>
      <c r="K22" s="286"/>
    </row>
    <row r="23" spans="1:11">
      <c r="A23" s="229" t="s">
        <v>269</v>
      </c>
      <c r="B23" s="306">
        <f t="shared" si="11"/>
        <v>8134</v>
      </c>
      <c r="C23" s="250">
        <f t="shared" si="0"/>
        <v>1.3799796073827381E-2</v>
      </c>
      <c r="D23" s="249">
        <v>4167</v>
      </c>
      <c r="E23" s="250">
        <f t="shared" si="14"/>
        <v>0.51229407425620854</v>
      </c>
      <c r="F23" s="249">
        <v>3967</v>
      </c>
      <c r="G23" s="285">
        <f t="shared" si="8"/>
        <v>0.48770592574379151</v>
      </c>
      <c r="H23" s="261">
        <v>589429</v>
      </c>
      <c r="K23" s="286"/>
    </row>
    <row r="24" spans="1:11">
      <c r="A24" s="229" t="s">
        <v>272</v>
      </c>
      <c r="B24" s="306">
        <f t="shared" si="11"/>
        <v>10849</v>
      </c>
      <c r="C24" s="250">
        <f t="shared" si="0"/>
        <v>1.8405948808083755E-2</v>
      </c>
      <c r="D24" s="249">
        <v>7301</v>
      </c>
      <c r="E24" s="250">
        <f t="shared" si="14"/>
        <v>0.67296525025347953</v>
      </c>
      <c r="F24" s="249">
        <v>3548</v>
      </c>
      <c r="G24" s="285">
        <f t="shared" si="8"/>
        <v>0.32703474974652041</v>
      </c>
      <c r="H24" s="261">
        <v>589429</v>
      </c>
      <c r="K24" s="286"/>
    </row>
    <row r="25" spans="1:11" ht="17.25" thickBot="1">
      <c r="A25" s="230" t="s">
        <v>267</v>
      </c>
      <c r="B25" s="306">
        <f t="shared" si="11"/>
        <v>24895</v>
      </c>
      <c r="C25" s="258">
        <f t="shared" si="0"/>
        <v>4.223579090950734E-2</v>
      </c>
      <c r="D25" s="257">
        <v>17158</v>
      </c>
      <c r="E25" s="258">
        <f>D25/B25</f>
        <v>0.68921470174733879</v>
      </c>
      <c r="F25" s="257">
        <v>7737</v>
      </c>
      <c r="G25" s="285">
        <f t="shared" si="8"/>
        <v>0.31078529825266116</v>
      </c>
      <c r="H25" s="261">
        <v>589429</v>
      </c>
      <c r="K25" s="286"/>
    </row>
    <row r="26" spans="1:11">
      <c r="A26" s="228" t="s">
        <v>3</v>
      </c>
      <c r="B26" s="308">
        <f>B27</f>
        <v>65332</v>
      </c>
      <c r="C26" s="302">
        <f t="shared" si="0"/>
        <v>0.11083947345651469</v>
      </c>
      <c r="D26" s="309">
        <f>D27</f>
        <v>40763</v>
      </c>
      <c r="E26" s="302">
        <f>D26/B26</f>
        <v>0.62393620277964856</v>
      </c>
      <c r="F26" s="309">
        <f>F27</f>
        <v>24569</v>
      </c>
      <c r="G26" s="310">
        <f>F26/B26</f>
        <v>0.37606379722035144</v>
      </c>
      <c r="H26" s="261">
        <v>589429</v>
      </c>
      <c r="K26" s="286"/>
    </row>
    <row r="27" spans="1:11" ht="17.25" thickBot="1">
      <c r="A27" s="230" t="s">
        <v>274</v>
      </c>
      <c r="B27" s="307">
        <f t="shared" ref="B27" si="15">SUM(D27+F27)</f>
        <v>65332</v>
      </c>
      <c r="C27" s="258">
        <f t="shared" si="0"/>
        <v>0.11083947345651469</v>
      </c>
      <c r="D27" s="257">
        <v>40763</v>
      </c>
      <c r="E27" s="258">
        <f t="shared" ref="E27" si="16">D27/B27</f>
        <v>0.62393620277964856</v>
      </c>
      <c r="F27" s="259">
        <v>24569</v>
      </c>
      <c r="G27" s="311">
        <f t="shared" ref="G27" si="17">F27/B27</f>
        <v>0.37606379722035144</v>
      </c>
      <c r="H27" s="261">
        <v>589429</v>
      </c>
      <c r="K27" s="286"/>
    </row>
    <row r="28" spans="1:11">
      <c r="A28" s="359" t="s">
        <v>4</v>
      </c>
      <c r="B28" s="309">
        <f>B29+B30+B31</f>
        <v>3068</v>
      </c>
      <c r="C28" s="302">
        <f t="shared" si="0"/>
        <v>5.2050374175685284E-3</v>
      </c>
      <c r="D28" s="309">
        <f>D29+D30+D31</f>
        <v>2334</v>
      </c>
      <c r="E28" s="302">
        <f>D28/B28</f>
        <v>0.76075619295958274</v>
      </c>
      <c r="F28" s="341">
        <f>F29+F30+F31</f>
        <v>734</v>
      </c>
      <c r="G28" s="310">
        <f>F28/B28</f>
        <v>0.2392438070404172</v>
      </c>
      <c r="H28" s="261">
        <v>589429</v>
      </c>
      <c r="K28" s="286"/>
    </row>
    <row r="29" spans="1:11">
      <c r="A29" s="360" t="s">
        <v>277</v>
      </c>
      <c r="B29" s="249">
        <f>D29+F29</f>
        <v>623</v>
      </c>
      <c r="C29" s="250">
        <f t="shared" si="0"/>
        <v>1.0569551209730094E-3</v>
      </c>
      <c r="D29" s="249">
        <v>563</v>
      </c>
      <c r="E29" s="250">
        <f t="shared" ref="E29:E31" si="18">D29/B29</f>
        <v>0.9036918138041734</v>
      </c>
      <c r="F29" s="256">
        <v>60</v>
      </c>
      <c r="G29" s="285">
        <f t="shared" ref="G29:G31" si="19">F29/B29</f>
        <v>9.6308186195826651E-2</v>
      </c>
      <c r="H29" s="261">
        <v>589429</v>
      </c>
      <c r="K29" s="286"/>
    </row>
    <row r="30" spans="1:11">
      <c r="A30" s="360" t="s">
        <v>275</v>
      </c>
      <c r="B30" s="249">
        <f>D30+F30</f>
        <v>1811</v>
      </c>
      <c r="C30" s="250">
        <f t="shared" si="0"/>
        <v>3.0724650466807707E-3</v>
      </c>
      <c r="D30" s="249">
        <v>1338</v>
      </c>
      <c r="E30" s="250">
        <f t="shared" si="18"/>
        <v>0.73881833241303152</v>
      </c>
      <c r="F30" s="256">
        <v>473</v>
      </c>
      <c r="G30" s="285">
        <f t="shared" si="19"/>
        <v>0.26118166758696854</v>
      </c>
      <c r="H30" s="261">
        <v>589429</v>
      </c>
      <c r="K30" s="286"/>
    </row>
    <row r="31" spans="1:11" ht="17.25" thickBot="1">
      <c r="A31" s="361" t="s">
        <v>276</v>
      </c>
      <c r="B31" s="257">
        <f>D31+F31</f>
        <v>634</v>
      </c>
      <c r="C31" s="258">
        <f t="shared" si="0"/>
        <v>1.075617249914748E-3</v>
      </c>
      <c r="D31" s="257">
        <v>433</v>
      </c>
      <c r="E31" s="258">
        <f t="shared" si="18"/>
        <v>0.68296529968454256</v>
      </c>
      <c r="F31" s="259">
        <v>201</v>
      </c>
      <c r="G31" s="311">
        <f t="shared" si="19"/>
        <v>0.31703470031545744</v>
      </c>
      <c r="H31" s="261">
        <v>589429</v>
      </c>
      <c r="K31" s="286"/>
    </row>
    <row r="32" spans="1:11">
      <c r="A32" s="354" t="s">
        <v>5</v>
      </c>
      <c r="B32" s="353">
        <f>B33</f>
        <v>753</v>
      </c>
      <c r="C32" s="355">
        <f t="shared" si="0"/>
        <v>1.2775075539208285E-3</v>
      </c>
      <c r="D32" s="356">
        <f>D33</f>
        <v>508</v>
      </c>
      <c r="E32" s="355">
        <f>D32/B32</f>
        <v>0.67463479415670646</v>
      </c>
      <c r="F32" s="357">
        <f>F33</f>
        <v>245</v>
      </c>
      <c r="G32" s="358">
        <f>F32/B32</f>
        <v>0.32536520584329348</v>
      </c>
      <c r="H32" s="261">
        <v>589429</v>
      </c>
      <c r="K32" s="286"/>
    </row>
    <row r="33" spans="1:21" ht="17.25" thickBot="1">
      <c r="A33" s="233" t="s">
        <v>278</v>
      </c>
      <c r="B33" s="307">
        <f>SUM(D33+F33)</f>
        <v>753</v>
      </c>
      <c r="C33" s="258">
        <f>B33/H33</f>
        <v>1.2775075539208285E-3</v>
      </c>
      <c r="D33" s="257">
        <v>508</v>
      </c>
      <c r="E33" s="258">
        <f>D33/B33</f>
        <v>0.67463479415670646</v>
      </c>
      <c r="F33" s="259">
        <v>245</v>
      </c>
      <c r="G33" s="311">
        <f>F33/B33</f>
        <v>0.32536520584329348</v>
      </c>
      <c r="H33" s="261">
        <v>589429</v>
      </c>
      <c r="K33" s="286"/>
    </row>
    <row r="34" spans="1:21" s="224" customFormat="1" ht="17.25" thickBot="1">
      <c r="A34" s="234" t="s">
        <v>281</v>
      </c>
      <c r="B34" s="342">
        <f>B35+B39+B44+B52+B55</f>
        <v>174594</v>
      </c>
      <c r="C34" s="316">
        <f>B34/H34</f>
        <v>0.29620870367762697</v>
      </c>
      <c r="D34" s="343">
        <f>D35+D39+D44+D52+D55</f>
        <v>115573</v>
      </c>
      <c r="E34" s="316">
        <f>D34/B34</f>
        <v>0.6619528735237179</v>
      </c>
      <c r="F34" s="343">
        <f>F35+F39+F44+F52+F55</f>
        <v>59021</v>
      </c>
      <c r="G34" s="317">
        <f>F34/B34</f>
        <v>0.3380471264762821</v>
      </c>
      <c r="H34" s="261">
        <v>589429</v>
      </c>
      <c r="I34"/>
      <c r="J34"/>
      <c r="K34" s="286"/>
      <c r="L34"/>
      <c r="M34"/>
      <c r="N34"/>
      <c r="O34"/>
      <c r="P34"/>
      <c r="Q34"/>
      <c r="R34"/>
      <c r="S34"/>
      <c r="T34"/>
      <c r="U34"/>
    </row>
    <row r="35" spans="1:21">
      <c r="A35" s="235" t="s">
        <v>282</v>
      </c>
      <c r="B35" s="308">
        <f>SUM(B36:B38)</f>
        <v>7735</v>
      </c>
      <c r="C35" s="302">
        <f t="shared" ref="C35:C85" si="20">B35/H35</f>
        <v>1.312286976039523E-2</v>
      </c>
      <c r="D35" s="309">
        <f>SUM(D36:D38)</f>
        <v>5239</v>
      </c>
      <c r="E35" s="302">
        <f>D35/B35</f>
        <v>0.67731092436974794</v>
      </c>
      <c r="F35" s="309">
        <f>SUM(F36:F38)</f>
        <v>2496</v>
      </c>
      <c r="G35" s="310">
        <f>F35/B35</f>
        <v>0.32268907563025212</v>
      </c>
      <c r="H35" s="261">
        <v>589429</v>
      </c>
      <c r="K35" s="286"/>
    </row>
    <row r="36" spans="1:21">
      <c r="A36" s="236" t="s">
        <v>284</v>
      </c>
      <c r="B36" s="306">
        <f>D36+F36</f>
        <v>2490</v>
      </c>
      <c r="C36" s="250">
        <f t="shared" si="20"/>
        <v>4.2244273695389942E-3</v>
      </c>
      <c r="D36" s="249">
        <v>1901</v>
      </c>
      <c r="E36" s="250">
        <f t="shared" ref="E36:E58" si="21">D36/B36</f>
        <v>0.76345381526104417</v>
      </c>
      <c r="F36" s="249">
        <v>589</v>
      </c>
      <c r="G36" s="285">
        <f t="shared" ref="G36:G58" si="22">F36/B36</f>
        <v>0.23654618473895583</v>
      </c>
      <c r="H36" s="261">
        <v>589429</v>
      </c>
      <c r="K36" s="286"/>
    </row>
    <row r="37" spans="1:21">
      <c r="A37" s="236" t="s">
        <v>283</v>
      </c>
      <c r="B37" s="306">
        <f>D37+F37</f>
        <v>2644</v>
      </c>
      <c r="C37" s="250">
        <f t="shared" si="20"/>
        <v>4.4856971747233342E-3</v>
      </c>
      <c r="D37" s="249">
        <v>1800</v>
      </c>
      <c r="E37" s="250">
        <f t="shared" si="21"/>
        <v>0.68078668683812404</v>
      </c>
      <c r="F37" s="249">
        <v>844</v>
      </c>
      <c r="G37" s="285">
        <f t="shared" si="22"/>
        <v>0.31921331316187596</v>
      </c>
      <c r="H37" s="261">
        <v>589429</v>
      </c>
      <c r="K37" s="286"/>
    </row>
    <row r="38" spans="1:21" ht="17.25" thickBot="1">
      <c r="A38" s="237" t="s">
        <v>285</v>
      </c>
      <c r="B38" s="306">
        <f>D38+F38</f>
        <v>2601</v>
      </c>
      <c r="C38" s="258">
        <f t="shared" si="20"/>
        <v>4.4127452161329015E-3</v>
      </c>
      <c r="D38" s="257">
        <v>1538</v>
      </c>
      <c r="E38" s="258">
        <f t="shared" si="21"/>
        <v>0.59131103421760867</v>
      </c>
      <c r="F38" s="249">
        <v>1063</v>
      </c>
      <c r="G38" s="311">
        <f t="shared" si="22"/>
        <v>0.40868896578239139</v>
      </c>
      <c r="H38" s="261">
        <v>589429</v>
      </c>
      <c r="K38" s="286"/>
    </row>
    <row r="39" spans="1:21">
      <c r="A39" s="235" t="s">
        <v>286</v>
      </c>
      <c r="B39" s="308">
        <f>SUM(B40:B43)</f>
        <v>68134</v>
      </c>
      <c r="C39" s="302">
        <f t="shared" si="20"/>
        <v>0.11559322666512846</v>
      </c>
      <c r="D39" s="309">
        <f>SUM(D40:D43)</f>
        <v>42649</v>
      </c>
      <c r="E39" s="302">
        <f t="shared" si="21"/>
        <v>0.62595767164704841</v>
      </c>
      <c r="F39" s="309">
        <f>SUM(F40:F43)</f>
        <v>25485</v>
      </c>
      <c r="G39" s="310">
        <f t="shared" si="22"/>
        <v>0.37404232835295154</v>
      </c>
      <c r="H39" s="261">
        <v>589429</v>
      </c>
      <c r="I39" s="283"/>
      <c r="K39" s="286"/>
    </row>
    <row r="40" spans="1:21">
      <c r="A40" s="236" t="s">
        <v>289</v>
      </c>
      <c r="B40" s="306">
        <f>D40+F40</f>
        <v>10253</v>
      </c>
      <c r="C40" s="250">
        <f t="shared" si="20"/>
        <v>1.7394800730876833E-2</v>
      </c>
      <c r="D40" s="249">
        <v>6464</v>
      </c>
      <c r="E40" s="250">
        <f t="shared" si="21"/>
        <v>0.6304496245001463</v>
      </c>
      <c r="F40" s="249">
        <v>3789</v>
      </c>
      <c r="G40" s="285">
        <f t="shared" si="22"/>
        <v>0.3695503754998537</v>
      </c>
      <c r="H40" s="261">
        <v>589429</v>
      </c>
      <c r="I40" s="283"/>
      <c r="K40" s="286"/>
    </row>
    <row r="41" spans="1:21">
      <c r="A41" s="236" t="s">
        <v>290</v>
      </c>
      <c r="B41" s="344">
        <f>D41+F41</f>
        <v>5274</v>
      </c>
      <c r="C41" s="345">
        <f t="shared" si="20"/>
        <v>8.9476425489753639E-3</v>
      </c>
      <c r="D41" s="346">
        <v>3051</v>
      </c>
      <c r="E41" s="345">
        <f t="shared" si="21"/>
        <v>0.57849829351535831</v>
      </c>
      <c r="F41" s="346">
        <v>2223</v>
      </c>
      <c r="G41" s="347">
        <f t="shared" si="22"/>
        <v>0.42150170648464164</v>
      </c>
      <c r="H41" s="261">
        <v>589429</v>
      </c>
      <c r="I41" s="283"/>
      <c r="K41" s="286"/>
    </row>
    <row r="42" spans="1:21">
      <c r="A42" s="236" t="s">
        <v>291</v>
      </c>
      <c r="B42" s="306">
        <f t="shared" ref="B42:B43" si="23">D42+F42</f>
        <v>8778</v>
      </c>
      <c r="C42" s="250">
        <f t="shared" si="20"/>
        <v>1.4892378895507347E-2</v>
      </c>
      <c r="D42" s="249">
        <v>5240</v>
      </c>
      <c r="E42" s="250">
        <f t="shared" si="21"/>
        <v>0.59694691273638645</v>
      </c>
      <c r="F42" s="249">
        <v>3538</v>
      </c>
      <c r="G42" s="285">
        <f t="shared" si="22"/>
        <v>0.40305308726361355</v>
      </c>
      <c r="H42" s="261">
        <v>589429</v>
      </c>
      <c r="I42" s="283"/>
      <c r="K42" s="286"/>
    </row>
    <row r="43" spans="1:21" ht="17.25" thickBot="1">
      <c r="A43" s="237" t="s">
        <v>287</v>
      </c>
      <c r="B43" s="306">
        <f t="shared" si="23"/>
        <v>43829</v>
      </c>
      <c r="C43" s="258">
        <f>B43/H43</f>
        <v>7.4358404489768909E-2</v>
      </c>
      <c r="D43" s="257">
        <v>27894</v>
      </c>
      <c r="E43" s="258">
        <f t="shared" si="21"/>
        <v>0.63642793584156609</v>
      </c>
      <c r="F43" s="257">
        <v>15935</v>
      </c>
      <c r="G43" s="311">
        <f>F43/B43</f>
        <v>0.36357206415843391</v>
      </c>
      <c r="H43" s="261">
        <v>589429</v>
      </c>
      <c r="I43" s="283"/>
      <c r="K43" s="286"/>
    </row>
    <row r="44" spans="1:21">
      <c r="A44" s="235" t="s">
        <v>292</v>
      </c>
      <c r="B44" s="308">
        <f>SUM(B45:B51)</f>
        <v>42353</v>
      </c>
      <c r="C44" s="302">
        <f t="shared" si="20"/>
        <v>7.18542860972229E-2</v>
      </c>
      <c r="D44" s="309">
        <f>SUM(D45:D51)</f>
        <v>27663</v>
      </c>
      <c r="E44" s="302">
        <f t="shared" si="21"/>
        <v>0.65315325950936176</v>
      </c>
      <c r="F44" s="309">
        <f>SUM(F45:F51)</f>
        <v>14690</v>
      </c>
      <c r="G44" s="310">
        <f t="shared" si="22"/>
        <v>0.34684674049063818</v>
      </c>
      <c r="H44" s="261">
        <v>589429</v>
      </c>
      <c r="I44" s="283"/>
      <c r="K44" s="286"/>
    </row>
    <row r="45" spans="1:21">
      <c r="A45" s="236" t="s">
        <v>296</v>
      </c>
      <c r="B45" s="306">
        <f t="shared" ref="B45:B49" si="24">D45+F45</f>
        <v>6484</v>
      </c>
      <c r="C45" s="250">
        <f t="shared" si="20"/>
        <v>1.1000476732566603E-2</v>
      </c>
      <c r="D45" s="249">
        <v>3142</v>
      </c>
      <c r="E45" s="250">
        <f t="shared" si="21"/>
        <v>0.48457742134484888</v>
      </c>
      <c r="F45" s="249">
        <v>3342</v>
      </c>
      <c r="G45" s="285">
        <f t="shared" si="22"/>
        <v>0.51542257865515118</v>
      </c>
      <c r="H45" s="261">
        <v>589429</v>
      </c>
      <c r="K45" s="286"/>
    </row>
    <row r="46" spans="1:21">
      <c r="A46" s="236" t="s">
        <v>297</v>
      </c>
      <c r="B46" s="306">
        <f t="shared" si="24"/>
        <v>889</v>
      </c>
      <c r="C46" s="250">
        <f t="shared" si="20"/>
        <v>1.5082393299277776E-3</v>
      </c>
      <c r="D46" s="256">
        <v>492</v>
      </c>
      <c r="E46" s="250">
        <f t="shared" si="21"/>
        <v>0.55343082114735653</v>
      </c>
      <c r="F46" s="256">
        <v>397</v>
      </c>
      <c r="G46" s="285">
        <f t="shared" si="22"/>
        <v>0.44656917885264341</v>
      </c>
      <c r="H46" s="261">
        <v>589429</v>
      </c>
      <c r="K46" s="286"/>
    </row>
    <row r="47" spans="1:21">
      <c r="A47" s="236" t="s">
        <v>295</v>
      </c>
      <c r="B47" s="306">
        <f t="shared" si="24"/>
        <v>2166</v>
      </c>
      <c r="C47" s="250">
        <f t="shared" si="20"/>
        <v>3.6747428443459685E-3</v>
      </c>
      <c r="D47" s="249">
        <v>1054</v>
      </c>
      <c r="E47" s="250">
        <f t="shared" si="21"/>
        <v>0.48661126500461682</v>
      </c>
      <c r="F47" s="249">
        <v>1112</v>
      </c>
      <c r="G47" s="285">
        <f t="shared" si="22"/>
        <v>0.51338873499538318</v>
      </c>
      <c r="H47" s="261">
        <v>589429</v>
      </c>
      <c r="K47" s="286"/>
    </row>
    <row r="48" spans="1:21">
      <c r="A48" s="236" t="s">
        <v>298</v>
      </c>
      <c r="B48" s="306">
        <f t="shared" si="24"/>
        <v>5133</v>
      </c>
      <c r="C48" s="250">
        <f t="shared" si="20"/>
        <v>8.7084279870858067E-3</v>
      </c>
      <c r="D48" s="249">
        <v>3525</v>
      </c>
      <c r="E48" s="250">
        <f t="shared" si="21"/>
        <v>0.68673290473407367</v>
      </c>
      <c r="F48" s="249">
        <v>1608</v>
      </c>
      <c r="G48" s="285">
        <f t="shared" si="22"/>
        <v>0.31326709526592633</v>
      </c>
      <c r="H48" s="261">
        <v>589429</v>
      </c>
      <c r="K48" s="286"/>
    </row>
    <row r="49" spans="1:21">
      <c r="A49" s="236" t="s">
        <v>293</v>
      </c>
      <c r="B49" s="306">
        <f t="shared" si="24"/>
        <v>8150</v>
      </c>
      <c r="C49" s="250">
        <f t="shared" si="20"/>
        <v>1.3826940988651729E-2</v>
      </c>
      <c r="D49" s="249">
        <v>5923</v>
      </c>
      <c r="E49" s="250">
        <f t="shared" si="21"/>
        <v>0.72674846625766876</v>
      </c>
      <c r="F49" s="249">
        <v>2227</v>
      </c>
      <c r="G49" s="285">
        <f t="shared" si="22"/>
        <v>0.2732515337423313</v>
      </c>
      <c r="H49" s="261">
        <v>589429</v>
      </c>
      <c r="K49" s="286"/>
    </row>
    <row r="50" spans="1:21">
      <c r="A50" s="337" t="s">
        <v>294</v>
      </c>
      <c r="B50" s="306">
        <f t="shared" ref="B50:B51" si="25">D50+F50</f>
        <v>19245</v>
      </c>
      <c r="C50" s="250">
        <f t="shared" si="20"/>
        <v>3.2650242862159819E-2</v>
      </c>
      <c r="D50" s="249">
        <v>13382</v>
      </c>
      <c r="E50" s="250">
        <f t="shared" si="21"/>
        <v>0.69534944141335409</v>
      </c>
      <c r="F50" s="249">
        <v>5863</v>
      </c>
      <c r="G50" s="285">
        <f t="shared" si="22"/>
        <v>0.30465055858664586</v>
      </c>
      <c r="H50" s="261">
        <v>589429</v>
      </c>
      <c r="K50" s="286"/>
    </row>
    <row r="51" spans="1:21" ht="17.25" thickBot="1">
      <c r="A51" s="237" t="s">
        <v>374</v>
      </c>
      <c r="B51" s="306">
        <f t="shared" si="25"/>
        <v>286</v>
      </c>
      <c r="C51" s="258">
        <f t="shared" si="20"/>
        <v>4.8521535248520177E-4</v>
      </c>
      <c r="D51" s="259">
        <v>145</v>
      </c>
      <c r="E51" s="258">
        <f t="shared" si="21"/>
        <v>0.50699300699300698</v>
      </c>
      <c r="F51" s="259">
        <v>141</v>
      </c>
      <c r="G51" s="311">
        <f t="shared" si="22"/>
        <v>0.49300699300699302</v>
      </c>
      <c r="H51" s="261">
        <v>589429</v>
      </c>
      <c r="K51" s="286"/>
    </row>
    <row r="52" spans="1:21">
      <c r="A52" s="235" t="s">
        <v>299</v>
      </c>
      <c r="B52" s="308">
        <f>SUM(B53:B54)</f>
        <v>23172</v>
      </c>
      <c r="C52" s="302">
        <f t="shared" si="20"/>
        <v>3.9312622894360473E-2</v>
      </c>
      <c r="D52" s="309">
        <f>SUM(D53:D54)</f>
        <v>12568</v>
      </c>
      <c r="E52" s="302">
        <f t="shared" si="21"/>
        <v>0.54237873295356465</v>
      </c>
      <c r="F52" s="309">
        <f>SUM(F53:F54)</f>
        <v>10604</v>
      </c>
      <c r="G52" s="310">
        <f t="shared" si="22"/>
        <v>0.45762126704643535</v>
      </c>
      <c r="H52" s="261">
        <v>589429</v>
      </c>
      <c r="K52" s="286"/>
    </row>
    <row r="53" spans="1:21">
      <c r="A53" s="279" t="s">
        <v>300</v>
      </c>
      <c r="B53" s="306">
        <f t="shared" ref="B53:B54" si="26">D53+F53</f>
        <v>21990</v>
      </c>
      <c r="C53" s="250">
        <f t="shared" si="20"/>
        <v>3.7307292311711843E-2</v>
      </c>
      <c r="D53" s="249">
        <v>11950</v>
      </c>
      <c r="E53" s="250">
        <f t="shared" si="21"/>
        <v>0.54342883128694863</v>
      </c>
      <c r="F53" s="249">
        <v>10040</v>
      </c>
      <c r="G53" s="285">
        <f t="shared" si="22"/>
        <v>0.45657116871305137</v>
      </c>
      <c r="H53" s="261">
        <v>589429</v>
      </c>
      <c r="K53" s="286"/>
    </row>
    <row r="54" spans="1:21" ht="17.25" thickBot="1">
      <c r="A54" s="282" t="s">
        <v>301</v>
      </c>
      <c r="B54" s="306">
        <f t="shared" si="26"/>
        <v>1182</v>
      </c>
      <c r="C54" s="258">
        <f t="shared" si="20"/>
        <v>2.0053305826486312E-3</v>
      </c>
      <c r="D54" s="259">
        <v>618</v>
      </c>
      <c r="E54" s="258">
        <f t="shared" si="21"/>
        <v>0.52284263959390864</v>
      </c>
      <c r="F54" s="259">
        <v>564</v>
      </c>
      <c r="G54" s="311">
        <f t="shared" si="22"/>
        <v>0.47715736040609136</v>
      </c>
      <c r="H54" s="261">
        <v>589429</v>
      </c>
      <c r="K54" s="286"/>
    </row>
    <row r="55" spans="1:21">
      <c r="A55" s="278" t="s">
        <v>302</v>
      </c>
      <c r="B55" s="308">
        <f>SUM(B56:B60)</f>
        <v>33200</v>
      </c>
      <c r="C55" s="302">
        <f t="shared" si="20"/>
        <v>5.6325698260519926E-2</v>
      </c>
      <c r="D55" s="309">
        <f>SUM(D56:D60)</f>
        <v>27454</v>
      </c>
      <c r="E55" s="302">
        <f t="shared" si="21"/>
        <v>0.82692771084337346</v>
      </c>
      <c r="F55" s="309">
        <f>SUM(F56:F60)</f>
        <v>5746</v>
      </c>
      <c r="G55" s="310">
        <f t="shared" si="22"/>
        <v>0.17307228915662651</v>
      </c>
      <c r="H55" s="261">
        <v>589429</v>
      </c>
      <c r="I55" s="283"/>
      <c r="K55" s="286"/>
    </row>
    <row r="56" spans="1:21">
      <c r="A56" s="236" t="s">
        <v>305</v>
      </c>
      <c r="B56" s="306">
        <f>D56+F56</f>
        <v>1127</v>
      </c>
      <c r="C56" s="250">
        <f t="shared" si="20"/>
        <v>1.9120199379399384E-3</v>
      </c>
      <c r="D56" s="256">
        <v>513</v>
      </c>
      <c r="E56" s="250">
        <f t="shared" si="21"/>
        <v>0.45519077196095831</v>
      </c>
      <c r="F56" s="256">
        <v>614</v>
      </c>
      <c r="G56" s="348">
        <f t="shared" si="22"/>
        <v>0.54480922803904175</v>
      </c>
      <c r="H56" s="261">
        <v>589429</v>
      </c>
      <c r="K56" s="286"/>
    </row>
    <row r="57" spans="1:21">
      <c r="A57" s="236" t="s">
        <v>306</v>
      </c>
      <c r="B57" s="306">
        <f t="shared" ref="B57:B58" si="27">D57+F57</f>
        <v>775</v>
      </c>
      <c r="C57" s="250">
        <f t="shared" si="20"/>
        <v>1.3148318118043054E-3</v>
      </c>
      <c r="D57" s="256">
        <v>404</v>
      </c>
      <c r="E57" s="250">
        <f t="shared" si="21"/>
        <v>0.52129032258064512</v>
      </c>
      <c r="F57" s="256">
        <v>371</v>
      </c>
      <c r="G57" s="348">
        <f t="shared" si="22"/>
        <v>0.47870967741935483</v>
      </c>
      <c r="H57" s="261">
        <v>589429</v>
      </c>
      <c r="K57" s="286"/>
    </row>
    <row r="58" spans="1:21">
      <c r="A58" s="236" t="s">
        <v>303</v>
      </c>
      <c r="B58" s="306">
        <f t="shared" si="27"/>
        <v>8807</v>
      </c>
      <c r="C58" s="250">
        <f t="shared" si="20"/>
        <v>1.4941579053626476E-2</v>
      </c>
      <c r="D58" s="256">
        <v>6605</v>
      </c>
      <c r="E58" s="250">
        <f t="shared" si="21"/>
        <v>0.74997161348926988</v>
      </c>
      <c r="F58" s="256">
        <v>2202</v>
      </c>
      <c r="G58" s="348">
        <f t="shared" si="22"/>
        <v>0.25002838651073012</v>
      </c>
      <c r="H58" s="261">
        <v>589429</v>
      </c>
      <c r="K58" s="286"/>
    </row>
    <row r="59" spans="1:21" ht="33">
      <c r="A59" s="236" t="s">
        <v>307</v>
      </c>
      <c r="B59" s="306">
        <f t="shared" ref="B59:B60" si="28">D59+F59</f>
        <v>13654</v>
      </c>
      <c r="C59" s="250">
        <f t="shared" si="20"/>
        <v>2.316479168822708E-2</v>
      </c>
      <c r="D59" s="249">
        <f>12448+633</f>
        <v>13081</v>
      </c>
      <c r="E59" s="250">
        <f>D59/B59</f>
        <v>0.95803427567013333</v>
      </c>
      <c r="F59" s="256">
        <f>552+21</f>
        <v>573</v>
      </c>
      <c r="G59" s="285">
        <f t="shared" ref="G59:G64" si="29">F59/B59</f>
        <v>4.1965724329866706E-2</v>
      </c>
      <c r="H59" s="261">
        <v>589429</v>
      </c>
      <c r="K59" s="286"/>
    </row>
    <row r="60" spans="1:21" ht="17.25" thickBot="1">
      <c r="A60" s="237" t="s">
        <v>304</v>
      </c>
      <c r="B60" s="306">
        <f t="shared" si="28"/>
        <v>8837</v>
      </c>
      <c r="C60" s="250">
        <f t="shared" si="20"/>
        <v>1.4992475768922126E-2</v>
      </c>
      <c r="D60" s="249">
        <v>6851</v>
      </c>
      <c r="E60" s="250">
        <f>D60/B60</f>
        <v>0.7752630983365395</v>
      </c>
      <c r="F60" s="256">
        <v>1986</v>
      </c>
      <c r="G60" s="285">
        <f t="shared" si="29"/>
        <v>0.22473690166346044</v>
      </c>
      <c r="H60" s="261">
        <v>589429</v>
      </c>
      <c r="K60" s="286"/>
    </row>
    <row r="61" spans="1:21" s="224" customFormat="1" ht="17.25" thickBot="1">
      <c r="A61" s="234" t="s">
        <v>308</v>
      </c>
      <c r="B61" s="326">
        <f>B62+B68+B74+B82</f>
        <v>157781</v>
      </c>
      <c r="C61" s="288">
        <f t="shared" si="20"/>
        <v>0.26768448786876792</v>
      </c>
      <c r="D61" s="267">
        <f>D62+D68+D74+D82</f>
        <v>106947</v>
      </c>
      <c r="E61" s="288">
        <f>D61/B61</f>
        <v>0.67781925580393076</v>
      </c>
      <c r="F61" s="267">
        <f>F62+F68+F74+F82</f>
        <v>50834</v>
      </c>
      <c r="G61" s="289">
        <f t="shared" si="29"/>
        <v>0.32218074419606924</v>
      </c>
      <c r="H61" s="261">
        <v>589429</v>
      </c>
      <c r="I61"/>
      <c r="J61"/>
      <c r="K61" s="286"/>
      <c r="L61"/>
      <c r="M61"/>
      <c r="N61"/>
      <c r="O61"/>
      <c r="P61"/>
      <c r="Q61"/>
      <c r="R61"/>
      <c r="S61"/>
      <c r="T61"/>
      <c r="U61"/>
    </row>
    <row r="62" spans="1:21">
      <c r="A62" s="235" t="s">
        <v>309</v>
      </c>
      <c r="B62" s="349">
        <f>B63+B64+B65+B66+B67</f>
        <v>15525</v>
      </c>
      <c r="C62" s="302">
        <f t="shared" si="20"/>
        <v>2.6339050165499152E-2</v>
      </c>
      <c r="D62" s="350">
        <f t="shared" ref="D62" si="30">D63+D64+D65+D66+D67</f>
        <v>9988</v>
      </c>
      <c r="E62" s="351">
        <f>D62/B62</f>
        <v>0.64334943639291464</v>
      </c>
      <c r="F62" s="350">
        <f t="shared" ref="F62" si="31">F63+F64+F65+F66+F67</f>
        <v>5537</v>
      </c>
      <c r="G62" s="352">
        <f t="shared" si="29"/>
        <v>0.35665056360708536</v>
      </c>
      <c r="H62" s="261">
        <v>589429</v>
      </c>
      <c r="K62" s="286"/>
    </row>
    <row r="63" spans="1:21">
      <c r="A63" s="236" t="s">
        <v>311</v>
      </c>
      <c r="B63" s="306">
        <f>D63+F63</f>
        <v>7728</v>
      </c>
      <c r="C63" s="250">
        <f t="shared" si="20"/>
        <v>1.3110993860159579E-2</v>
      </c>
      <c r="D63" s="249">
        <v>5218</v>
      </c>
      <c r="E63" s="250">
        <f>D63/B63</f>
        <v>0.67520703933747417</v>
      </c>
      <c r="F63" s="249">
        <v>2510</v>
      </c>
      <c r="G63" s="285">
        <f t="shared" si="29"/>
        <v>0.32479296066252589</v>
      </c>
      <c r="H63" s="261">
        <v>589429</v>
      </c>
      <c r="K63" s="286"/>
    </row>
    <row r="64" spans="1:21">
      <c r="A64" s="236" t="s">
        <v>310</v>
      </c>
      <c r="B64" s="306">
        <f>D64+F64</f>
        <v>3277</v>
      </c>
      <c r="C64" s="250">
        <f t="shared" si="20"/>
        <v>5.5596178674615603E-3</v>
      </c>
      <c r="D64" s="249">
        <v>1954</v>
      </c>
      <c r="E64" s="250">
        <f t="shared" ref="E64" si="32">D64/B64</f>
        <v>0.59627708269758928</v>
      </c>
      <c r="F64" s="249">
        <v>1323</v>
      </c>
      <c r="G64" s="285">
        <f t="shared" si="29"/>
        <v>0.40372291730241072</v>
      </c>
      <c r="H64" s="261">
        <v>589429</v>
      </c>
      <c r="K64" s="286"/>
    </row>
    <row r="65" spans="1:11">
      <c r="A65" s="236" t="s">
        <v>312</v>
      </c>
      <c r="B65" s="306">
        <f>D65+F65</f>
        <v>3025</v>
      </c>
      <c r="C65" s="250">
        <f t="shared" si="20"/>
        <v>5.1320854589780958E-3</v>
      </c>
      <c r="D65" s="249">
        <v>1785</v>
      </c>
      <c r="E65" s="250">
        <f>D65/B65</f>
        <v>0.59008264462809923</v>
      </c>
      <c r="F65" s="260">
        <v>1240</v>
      </c>
      <c r="G65" s="285">
        <f t="shared" ref="G65:G85" si="33">F65/B65</f>
        <v>0.40991735537190083</v>
      </c>
      <c r="H65" s="261">
        <v>589429</v>
      </c>
      <c r="K65" s="286"/>
    </row>
    <row r="66" spans="1:11">
      <c r="A66" s="236" t="s">
        <v>313</v>
      </c>
      <c r="B66" s="306">
        <f>D66+F66</f>
        <v>1023</v>
      </c>
      <c r="C66" s="250">
        <f t="shared" si="20"/>
        <v>1.7355779915816834E-3</v>
      </c>
      <c r="D66" s="256">
        <v>720</v>
      </c>
      <c r="E66" s="250">
        <f t="shared" ref="E66:E85" si="34">D66/B66</f>
        <v>0.70381231671554256</v>
      </c>
      <c r="F66" s="256">
        <v>303</v>
      </c>
      <c r="G66" s="285">
        <f t="shared" si="33"/>
        <v>0.29618768328445749</v>
      </c>
      <c r="H66" s="261">
        <v>589429</v>
      </c>
      <c r="K66" s="286"/>
    </row>
    <row r="67" spans="1:11" ht="17.25" thickBot="1">
      <c r="A67" s="237" t="s">
        <v>314</v>
      </c>
      <c r="B67" s="306">
        <f>D67+F67</f>
        <v>472</v>
      </c>
      <c r="C67" s="258">
        <f t="shared" si="20"/>
        <v>8.0077498731823506E-4</v>
      </c>
      <c r="D67" s="259">
        <v>311</v>
      </c>
      <c r="E67" s="258">
        <f t="shared" si="34"/>
        <v>0.65889830508474578</v>
      </c>
      <c r="F67" s="259">
        <v>161</v>
      </c>
      <c r="G67" s="311">
        <f t="shared" si="33"/>
        <v>0.34110169491525422</v>
      </c>
      <c r="H67" s="261">
        <v>589429</v>
      </c>
      <c r="K67" s="286"/>
    </row>
    <row r="68" spans="1:11">
      <c r="A68" s="235" t="s">
        <v>319</v>
      </c>
      <c r="B68" s="349">
        <f>B69+B70+B71+B72+B73</f>
        <v>54085</v>
      </c>
      <c r="C68" s="302">
        <f t="shared" si="20"/>
        <v>9.175829489217531E-2</v>
      </c>
      <c r="D68" s="350">
        <f t="shared" ref="D68:F68" si="35">D69+D70+D71+D72+D73</f>
        <v>31991</v>
      </c>
      <c r="E68" s="351">
        <f>D68/B68</f>
        <v>0.59149486918739025</v>
      </c>
      <c r="F68" s="350">
        <f t="shared" si="35"/>
        <v>22094</v>
      </c>
      <c r="G68" s="352">
        <f>F68/B68</f>
        <v>0.40850513081260981</v>
      </c>
      <c r="H68" s="261">
        <v>589429</v>
      </c>
      <c r="K68" s="286"/>
    </row>
    <row r="69" spans="1:11">
      <c r="A69" s="236" t="s">
        <v>317</v>
      </c>
      <c r="B69" s="306">
        <f>D69+F69</f>
        <v>7679</v>
      </c>
      <c r="C69" s="250">
        <f t="shared" si="20"/>
        <v>1.3027862558510015E-2</v>
      </c>
      <c r="D69" s="249">
        <v>4850</v>
      </c>
      <c r="E69" s="250">
        <f t="shared" si="34"/>
        <v>0.63159265529365805</v>
      </c>
      <c r="F69" s="249">
        <v>2829</v>
      </c>
      <c r="G69" s="285">
        <f t="shared" si="33"/>
        <v>0.36840734470634195</v>
      </c>
      <c r="H69" s="261">
        <v>589429</v>
      </c>
      <c r="K69" s="286"/>
    </row>
    <row r="70" spans="1:11">
      <c r="A70" s="236" t="s">
        <v>318</v>
      </c>
      <c r="B70" s="306">
        <f t="shared" ref="B70:B73" si="36">D70+F70</f>
        <v>6273</v>
      </c>
      <c r="C70" s="250">
        <f t="shared" si="20"/>
        <v>1.0642503168320527E-2</v>
      </c>
      <c r="D70" s="249">
        <v>3839</v>
      </c>
      <c r="E70" s="250">
        <f t="shared" si="34"/>
        <v>0.61198788458472819</v>
      </c>
      <c r="F70" s="249">
        <v>2434</v>
      </c>
      <c r="G70" s="285">
        <f t="shared" si="33"/>
        <v>0.38801211541527181</v>
      </c>
      <c r="H70" s="261">
        <v>589429</v>
      </c>
      <c r="K70" s="286"/>
    </row>
    <row r="71" spans="1:11">
      <c r="A71" s="236" t="s">
        <v>316</v>
      </c>
      <c r="B71" s="306">
        <f t="shared" si="36"/>
        <v>5266</v>
      </c>
      <c r="C71" s="250">
        <f t="shared" si="20"/>
        <v>8.9340700915631916E-3</v>
      </c>
      <c r="D71" s="249">
        <v>3816</v>
      </c>
      <c r="E71" s="250">
        <f t="shared" si="34"/>
        <v>0.72464868970755791</v>
      </c>
      <c r="F71" s="249">
        <v>1450</v>
      </c>
      <c r="G71" s="285">
        <f t="shared" si="33"/>
        <v>0.27535131029244209</v>
      </c>
      <c r="H71" s="261">
        <v>589429</v>
      </c>
      <c r="K71" s="286"/>
    </row>
    <row r="72" spans="1:11">
      <c r="A72" s="236" t="s">
        <v>321</v>
      </c>
      <c r="B72" s="306">
        <f t="shared" si="36"/>
        <v>15176</v>
      </c>
      <c r="C72" s="250">
        <f t="shared" si="20"/>
        <v>2.5746951710893085E-2</v>
      </c>
      <c r="D72" s="249">
        <v>7388</v>
      </c>
      <c r="E72" s="250">
        <f t="shared" si="34"/>
        <v>0.4868212967843964</v>
      </c>
      <c r="F72" s="249">
        <v>7788</v>
      </c>
      <c r="G72" s="285">
        <f t="shared" si="33"/>
        <v>0.51317870321560355</v>
      </c>
      <c r="H72" s="261">
        <v>589429</v>
      </c>
      <c r="K72" s="286"/>
    </row>
    <row r="73" spans="1:11" ht="17.25" thickBot="1">
      <c r="A73" s="237" t="s">
        <v>320</v>
      </c>
      <c r="B73" s="306">
        <f t="shared" si="36"/>
        <v>19691</v>
      </c>
      <c r="C73" s="258">
        <f t="shared" si="20"/>
        <v>3.340690736288849E-2</v>
      </c>
      <c r="D73" s="257">
        <v>12098</v>
      </c>
      <c r="E73" s="250">
        <f t="shared" si="34"/>
        <v>0.61439236199278857</v>
      </c>
      <c r="F73" s="257">
        <v>7593</v>
      </c>
      <c r="G73" s="285">
        <f t="shared" si="33"/>
        <v>0.38560763800721143</v>
      </c>
      <c r="H73" s="261">
        <v>589429</v>
      </c>
      <c r="K73" s="286"/>
    </row>
    <row r="74" spans="1:11">
      <c r="A74" s="235" t="s">
        <v>322</v>
      </c>
      <c r="B74" s="349">
        <f>B75+B76+B77+B78+B79+B80+B81</f>
        <v>77671</v>
      </c>
      <c r="C74" s="302">
        <f t="shared" si="20"/>
        <v>0.13177329245761576</v>
      </c>
      <c r="D74" s="350">
        <f t="shared" ref="D74:F74" si="37">D75+D76+D77+D78+D79+D80+D81</f>
        <v>58007</v>
      </c>
      <c r="E74" s="351">
        <f>D74/B74</f>
        <v>0.74682957603223854</v>
      </c>
      <c r="F74" s="350">
        <f t="shared" si="37"/>
        <v>19664</v>
      </c>
      <c r="G74" s="352">
        <f>F74/B74</f>
        <v>0.25317042396776146</v>
      </c>
      <c r="H74" s="261">
        <v>589429</v>
      </c>
      <c r="K74" s="286"/>
    </row>
    <row r="75" spans="1:11">
      <c r="A75" s="236" t="s">
        <v>323</v>
      </c>
      <c r="B75" s="306">
        <f>D75+F75</f>
        <v>38553</v>
      </c>
      <c r="C75" s="250">
        <f t="shared" si="20"/>
        <v>6.5407368826440507E-2</v>
      </c>
      <c r="D75" s="249">
        <v>31947</v>
      </c>
      <c r="E75" s="250">
        <f t="shared" si="34"/>
        <v>0.82865146681192126</v>
      </c>
      <c r="F75" s="249">
        <v>6606</v>
      </c>
      <c r="G75" s="285">
        <f t="shared" si="33"/>
        <v>0.17134853318807874</v>
      </c>
      <c r="H75" s="261">
        <v>589429</v>
      </c>
      <c r="K75" s="286"/>
    </row>
    <row r="76" spans="1:11">
      <c r="A76" s="236" t="s">
        <v>325</v>
      </c>
      <c r="B76" s="306">
        <f t="shared" ref="B76:B81" si="38">D76+F76</f>
        <v>4625</v>
      </c>
      <c r="C76" s="250">
        <f t="shared" si="20"/>
        <v>7.8465769414127907E-3</v>
      </c>
      <c r="D76" s="249">
        <v>3524</v>
      </c>
      <c r="E76" s="250">
        <f t="shared" si="34"/>
        <v>0.76194594594594589</v>
      </c>
      <c r="F76" s="249">
        <v>1101</v>
      </c>
      <c r="G76" s="285">
        <f t="shared" si="33"/>
        <v>0.23805405405405405</v>
      </c>
      <c r="H76" s="261">
        <v>589429</v>
      </c>
      <c r="K76" s="286"/>
    </row>
    <row r="77" spans="1:11">
      <c r="A77" s="236" t="s">
        <v>372</v>
      </c>
      <c r="B77" s="306">
        <f t="shared" si="38"/>
        <v>2087</v>
      </c>
      <c r="C77" s="250">
        <f t="shared" si="20"/>
        <v>3.5407148274007555E-3</v>
      </c>
      <c r="D77" s="260">
        <v>1985</v>
      </c>
      <c r="E77" s="250">
        <f t="shared" si="34"/>
        <v>0.95112601820795395</v>
      </c>
      <c r="F77" s="256">
        <v>102</v>
      </c>
      <c r="G77" s="285">
        <f t="shared" si="33"/>
        <v>4.8873981792046002E-2</v>
      </c>
      <c r="H77" s="261">
        <v>589429</v>
      </c>
      <c r="K77" s="286"/>
    </row>
    <row r="78" spans="1:11">
      <c r="A78" s="236" t="s">
        <v>373</v>
      </c>
      <c r="B78" s="306">
        <f t="shared" si="38"/>
        <v>2132</v>
      </c>
      <c r="C78" s="250">
        <f t="shared" si="20"/>
        <v>3.6170599003442316E-3</v>
      </c>
      <c r="D78" s="249">
        <v>1542</v>
      </c>
      <c r="E78" s="250">
        <f t="shared" si="34"/>
        <v>0.72326454033771104</v>
      </c>
      <c r="F78" s="249">
        <v>590</v>
      </c>
      <c r="G78" s="285">
        <f t="shared" si="33"/>
        <v>0.27673545966228891</v>
      </c>
      <c r="H78" s="261">
        <v>589429</v>
      </c>
      <c r="K78" s="286"/>
    </row>
    <row r="79" spans="1:11">
      <c r="A79" s="236" t="s">
        <v>326</v>
      </c>
      <c r="B79" s="306">
        <f t="shared" si="38"/>
        <v>820</v>
      </c>
      <c r="C79" s="250">
        <f t="shared" si="20"/>
        <v>1.3911768847477814E-3</v>
      </c>
      <c r="D79" s="249">
        <v>560</v>
      </c>
      <c r="E79" s="250">
        <f t="shared" si="34"/>
        <v>0.68292682926829273</v>
      </c>
      <c r="F79" s="249">
        <v>260</v>
      </c>
      <c r="G79" s="285">
        <f t="shared" si="33"/>
        <v>0.31707317073170732</v>
      </c>
      <c r="H79" s="261">
        <v>589429</v>
      </c>
      <c r="K79" s="286"/>
    </row>
    <row r="80" spans="1:11">
      <c r="A80" s="236" t="s">
        <v>328</v>
      </c>
      <c r="B80" s="306">
        <f t="shared" si="38"/>
        <v>5461</v>
      </c>
      <c r="C80" s="250">
        <f t="shared" si="20"/>
        <v>9.2648987409849198E-3</v>
      </c>
      <c r="D80" s="249">
        <v>4964</v>
      </c>
      <c r="E80" s="250">
        <f t="shared" si="34"/>
        <v>0.90899102728438019</v>
      </c>
      <c r="F80" s="249">
        <v>497</v>
      </c>
      <c r="G80" s="285">
        <f t="shared" si="33"/>
        <v>9.1008972715619849E-2</v>
      </c>
      <c r="H80" s="261">
        <v>589429</v>
      </c>
      <c r="K80" s="286"/>
    </row>
    <row r="81" spans="1:11" ht="17.25" thickBot="1">
      <c r="A81" s="237" t="s">
        <v>327</v>
      </c>
      <c r="B81" s="306">
        <f t="shared" si="38"/>
        <v>23993</v>
      </c>
      <c r="C81" s="258">
        <f t="shared" si="20"/>
        <v>4.0705496336284779E-2</v>
      </c>
      <c r="D81" s="257">
        <v>13485</v>
      </c>
      <c r="E81" s="258">
        <f t="shared" si="34"/>
        <v>0.56203892802067268</v>
      </c>
      <c r="F81" s="257">
        <v>10508</v>
      </c>
      <c r="G81" s="311">
        <f t="shared" si="33"/>
        <v>0.43796107197932732</v>
      </c>
      <c r="H81" s="261">
        <v>589429</v>
      </c>
      <c r="K81" s="286"/>
    </row>
    <row r="82" spans="1:11">
      <c r="A82" s="235" t="s">
        <v>329</v>
      </c>
      <c r="B82" s="349">
        <f>B83+B84+B85</f>
        <v>10500</v>
      </c>
      <c r="C82" s="302">
        <f t="shared" si="20"/>
        <v>1.7813850353477687E-2</v>
      </c>
      <c r="D82" s="350">
        <f t="shared" ref="D82:F82" si="39">D83+D84+D85</f>
        <v>6961</v>
      </c>
      <c r="E82" s="351">
        <f>D82/B82</f>
        <v>0.66295238095238096</v>
      </c>
      <c r="F82" s="350">
        <f t="shared" si="39"/>
        <v>3539</v>
      </c>
      <c r="G82" s="352">
        <f>F82/B82</f>
        <v>0.33704761904761904</v>
      </c>
      <c r="H82" s="261">
        <v>589429</v>
      </c>
      <c r="K82" s="286"/>
    </row>
    <row r="83" spans="1:11">
      <c r="A83" s="236" t="s">
        <v>330</v>
      </c>
      <c r="B83" s="306">
        <f>D83+F83</f>
        <v>3398</v>
      </c>
      <c r="C83" s="250">
        <f t="shared" si="20"/>
        <v>5.7649012858206842E-3</v>
      </c>
      <c r="D83" s="249">
        <v>2212</v>
      </c>
      <c r="E83" s="250">
        <f t="shared" si="34"/>
        <v>0.65097115950559148</v>
      </c>
      <c r="F83" s="256">
        <v>1186</v>
      </c>
      <c r="G83" s="285">
        <f t="shared" si="33"/>
        <v>0.34902884049440847</v>
      </c>
      <c r="H83" s="261">
        <v>589429</v>
      </c>
      <c r="K83" s="286"/>
    </row>
    <row r="84" spans="1:11">
      <c r="A84" s="236" t="s">
        <v>332</v>
      </c>
      <c r="B84" s="306">
        <f t="shared" ref="B84:B85" si="40">D84+F84</f>
        <v>2958</v>
      </c>
      <c r="C84" s="250">
        <f t="shared" si="20"/>
        <v>5.0184161281511428E-3</v>
      </c>
      <c r="D84" s="249">
        <v>1525</v>
      </c>
      <c r="E84" s="250">
        <f>D84/B84</f>
        <v>0.51555104800540907</v>
      </c>
      <c r="F84" s="260">
        <v>1433</v>
      </c>
      <c r="G84" s="285">
        <f>F84/B84</f>
        <v>0.48444895199459093</v>
      </c>
      <c r="H84" s="261">
        <v>589429</v>
      </c>
      <c r="K84" s="286"/>
    </row>
    <row r="85" spans="1:11" ht="17.25" thickBot="1">
      <c r="A85" s="237" t="s">
        <v>331</v>
      </c>
      <c r="B85" s="307">
        <f t="shared" si="40"/>
        <v>4144</v>
      </c>
      <c r="C85" s="258">
        <f t="shared" si="20"/>
        <v>7.0305329395058611E-3</v>
      </c>
      <c r="D85" s="257">
        <v>3224</v>
      </c>
      <c r="E85" s="258">
        <f t="shared" si="34"/>
        <v>0.77799227799227799</v>
      </c>
      <c r="F85" s="259">
        <v>920</v>
      </c>
      <c r="G85" s="311">
        <f t="shared" si="33"/>
        <v>0.22200772200772201</v>
      </c>
      <c r="H85" s="261">
        <v>589429</v>
      </c>
      <c r="K85" s="286"/>
    </row>
    <row r="87" spans="1:11">
      <c r="A87" t="s">
        <v>6</v>
      </c>
    </row>
  </sheetData>
  <mergeCells count="6">
    <mergeCell ref="A1:G1"/>
    <mergeCell ref="A2:F2"/>
    <mergeCell ref="A3:A4"/>
    <mergeCell ref="B3:C3"/>
    <mergeCell ref="D3:E3"/>
    <mergeCell ref="F3:G3"/>
  </mergeCells>
  <phoneticPr fontId="6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U87"/>
  <sheetViews>
    <sheetView view="pageBreakPreview" zoomScale="85" zoomScaleNormal="85" zoomScaleSheetLayoutView="85" workbookViewId="0">
      <pane ySplit="4" topLeftCell="A8" activePane="bottomLeft" state="frozen"/>
      <selection pane="bottomLeft" activeCell="B23" sqref="B23"/>
    </sheetView>
  </sheetViews>
  <sheetFormatPr defaultRowHeight="16.5"/>
  <cols>
    <col min="1" max="1" width="18.625" customWidth="1"/>
    <col min="2" max="2" width="11.5" customWidth="1"/>
    <col min="3" max="4" width="10.875" customWidth="1"/>
    <col min="5" max="5" width="11.5" customWidth="1"/>
    <col min="6" max="6" width="10.375" customWidth="1"/>
    <col min="7" max="7" width="12.25" customWidth="1"/>
    <col min="8" max="8" width="10.625" hidden="1" customWidth="1"/>
    <col min="10" max="10" width="9.5" bestFit="1" customWidth="1"/>
  </cols>
  <sheetData>
    <row r="1" spans="1:21" ht="25.5">
      <c r="A1" s="410" t="s">
        <v>8</v>
      </c>
      <c r="B1" s="410"/>
      <c r="C1" s="410"/>
      <c r="D1" s="410"/>
      <c r="E1" s="410"/>
      <c r="F1" s="410"/>
      <c r="G1" s="410"/>
    </row>
    <row r="2" spans="1:21">
      <c r="A2" s="411" t="s">
        <v>387</v>
      </c>
      <c r="B2" s="411"/>
      <c r="C2" s="411"/>
      <c r="D2" s="411"/>
      <c r="E2" s="411"/>
      <c r="F2" s="411"/>
      <c r="G2" s="137" t="s">
        <v>250</v>
      </c>
    </row>
    <row r="3" spans="1:21">
      <c r="A3" s="412" t="s">
        <v>88</v>
      </c>
      <c r="B3" s="414" t="s">
        <v>251</v>
      </c>
      <c r="C3" s="415"/>
      <c r="D3" s="412" t="s">
        <v>252</v>
      </c>
      <c r="E3" s="412"/>
      <c r="F3" s="412" t="s">
        <v>253</v>
      </c>
      <c r="G3" s="412"/>
    </row>
    <row r="4" spans="1:21" ht="17.25" thickBot="1">
      <c r="A4" s="413"/>
      <c r="B4" s="238" t="s">
        <v>333</v>
      </c>
      <c r="C4" s="238" t="s">
        <v>383</v>
      </c>
      <c r="D4" s="238" t="s">
        <v>1</v>
      </c>
      <c r="E4" s="238" t="s">
        <v>254</v>
      </c>
      <c r="F4" s="238" t="s">
        <v>1</v>
      </c>
      <c r="G4" s="239" t="s">
        <v>254</v>
      </c>
    </row>
    <row r="5" spans="1:21" ht="17.25" thickBot="1">
      <c r="A5" s="240" t="s">
        <v>138</v>
      </c>
      <c r="B5" s="297">
        <f>B6+B34+B61</f>
        <v>620400</v>
      </c>
      <c r="C5" s="291">
        <f>B5/B5</f>
        <v>1</v>
      </c>
      <c r="D5" s="241">
        <f>D6+D34+D61</f>
        <v>395335</v>
      </c>
      <c r="E5" s="287">
        <f>D5/B5</f>
        <v>0.6372259832366215</v>
      </c>
      <c r="F5" s="241">
        <f>F6+F34+F61</f>
        <v>225065</v>
      </c>
      <c r="G5" s="292">
        <f>F5/B5</f>
        <v>0.36277401676337845</v>
      </c>
      <c r="H5" s="170"/>
      <c r="J5" s="170"/>
    </row>
    <row r="6" spans="1:21" s="224" customFormat="1" ht="17.25" thickBot="1">
      <c r="A6" s="227" t="s">
        <v>375</v>
      </c>
      <c r="B6" s="298">
        <f>B7+B10+B12+B18+B26+B28+B32</f>
        <v>290201</v>
      </c>
      <c r="C6" s="262">
        <f>B6/H6</f>
        <v>0.49234258918376939</v>
      </c>
      <c r="D6" s="265">
        <f>D7+D10+D12+D18+D26+D28+D32</f>
        <v>175091</v>
      </c>
      <c r="E6" s="262">
        <f>D6/B6</f>
        <v>0.60334388923539206</v>
      </c>
      <c r="F6" s="265">
        <f>F7+F10+F12+F18+F26+F28+F32</f>
        <v>115110</v>
      </c>
      <c r="G6" s="266">
        <f>F6/B6</f>
        <v>0.39665611076460799</v>
      </c>
      <c r="H6" s="261">
        <v>589429</v>
      </c>
      <c r="I6" s="286"/>
      <c r="J6" s="79"/>
      <c r="K6" s="286"/>
      <c r="L6"/>
      <c r="M6"/>
      <c r="N6"/>
      <c r="O6"/>
      <c r="P6"/>
      <c r="Q6"/>
      <c r="R6"/>
      <c r="S6"/>
      <c r="T6"/>
      <c r="U6"/>
    </row>
    <row r="7" spans="1:21">
      <c r="A7" s="228" t="s">
        <v>256</v>
      </c>
      <c r="B7" s="299">
        <f>B8+B9</f>
        <v>12520</v>
      </c>
      <c r="C7" s="300">
        <f t="shared" ref="C7:C32" si="0">B7/H7</f>
        <v>2.124089585005149E-2</v>
      </c>
      <c r="D7" s="301">
        <f>D8+D9</f>
        <v>7877</v>
      </c>
      <c r="E7" s="302">
        <f>D7/B7</f>
        <v>0.62915335463258781</v>
      </c>
      <c r="F7" s="301">
        <f>F8+F9</f>
        <v>4643</v>
      </c>
      <c r="G7" s="303">
        <f>F7/B7</f>
        <v>0.37084664536741213</v>
      </c>
      <c r="H7" s="261">
        <v>589429</v>
      </c>
      <c r="K7" s="286"/>
    </row>
    <row r="8" spans="1:21">
      <c r="A8" s="229" t="s">
        <v>258</v>
      </c>
      <c r="B8" s="304">
        <f>SUM(D8+F8)</f>
        <v>5616</v>
      </c>
      <c r="C8" s="191">
        <f t="shared" si="0"/>
        <v>9.5278651033457798E-3</v>
      </c>
      <c r="D8" s="190">
        <v>3950</v>
      </c>
      <c r="E8" s="250">
        <f t="shared" ref="E8:E9" si="1">D8/B8</f>
        <v>0.70334757834757833</v>
      </c>
      <c r="F8" s="190">
        <v>1666</v>
      </c>
      <c r="G8" s="192">
        <f t="shared" ref="G8:G9" si="2">F8/B8</f>
        <v>0.29665242165242167</v>
      </c>
      <c r="H8" s="261">
        <v>589429</v>
      </c>
      <c r="K8" s="286"/>
    </row>
    <row r="9" spans="1:21" ht="17.25" thickBot="1">
      <c r="A9" s="230" t="s">
        <v>257</v>
      </c>
      <c r="B9" s="305">
        <f>SUM(D9+F9)</f>
        <v>6904</v>
      </c>
      <c r="C9" s="195">
        <f t="shared" si="0"/>
        <v>1.171303074670571E-2</v>
      </c>
      <c r="D9" s="194">
        <v>3927</v>
      </c>
      <c r="E9" s="258">
        <f t="shared" si="1"/>
        <v>0.56880069524913091</v>
      </c>
      <c r="F9" s="194">
        <v>2977</v>
      </c>
      <c r="G9" s="197">
        <f t="shared" si="2"/>
        <v>0.43119930475086904</v>
      </c>
      <c r="H9" s="261">
        <v>589429</v>
      </c>
      <c r="K9" s="286"/>
    </row>
    <row r="10" spans="1:21">
      <c r="A10" s="228" t="s">
        <v>259</v>
      </c>
      <c r="B10" s="299">
        <f>B11</f>
        <v>2885</v>
      </c>
      <c r="C10" s="300">
        <f t="shared" si="0"/>
        <v>4.8945674542650603E-3</v>
      </c>
      <c r="D10" s="301">
        <f>D11</f>
        <v>1375</v>
      </c>
      <c r="E10" s="302">
        <f>D10/B10</f>
        <v>0.47660311958405543</v>
      </c>
      <c r="F10" s="301">
        <f>F11</f>
        <v>1510</v>
      </c>
      <c r="G10" s="303">
        <f>F10/B10</f>
        <v>0.52339688041594457</v>
      </c>
      <c r="H10" s="261">
        <v>589429</v>
      </c>
      <c r="K10" s="286"/>
    </row>
    <row r="11" spans="1:21" ht="17.25" thickBot="1">
      <c r="A11" s="230" t="s">
        <v>260</v>
      </c>
      <c r="B11" s="338">
        <f t="shared" ref="B11" si="3">SUM(D11+F11)</f>
        <v>2885</v>
      </c>
      <c r="C11" s="195">
        <f t="shared" si="0"/>
        <v>4.8945674542650603E-3</v>
      </c>
      <c r="D11" s="196">
        <v>1375</v>
      </c>
      <c r="E11" s="258">
        <f t="shared" ref="E11" si="4">D11/B11</f>
        <v>0.47660311958405543</v>
      </c>
      <c r="F11" s="196">
        <v>1510</v>
      </c>
      <c r="G11" s="197">
        <f t="shared" ref="G11" si="5">F11/B11</f>
        <v>0.52339688041594457</v>
      </c>
      <c r="H11" s="261">
        <v>589429</v>
      </c>
      <c r="K11" s="286"/>
    </row>
    <row r="12" spans="1:21">
      <c r="A12" s="228" t="s">
        <v>376</v>
      </c>
      <c r="B12" s="299">
        <f>B13+B14+B15+B16+B17</f>
        <v>87064</v>
      </c>
      <c r="C12" s="300">
        <f t="shared" si="0"/>
        <v>0.14770905401668394</v>
      </c>
      <c r="D12" s="301">
        <f t="shared" ref="D12:F12" si="6">D13+D14+D15+D16+D17</f>
        <v>44973</v>
      </c>
      <c r="E12" s="300">
        <f>D12/B12</f>
        <v>0.5165510429109621</v>
      </c>
      <c r="F12" s="301">
        <f t="shared" si="6"/>
        <v>42091</v>
      </c>
      <c r="G12" s="303">
        <f>F12/B12</f>
        <v>0.48344895708903796</v>
      </c>
      <c r="H12" s="261">
        <v>589429</v>
      </c>
      <c r="K12" s="286"/>
    </row>
    <row r="13" spans="1:21">
      <c r="A13" s="229" t="s">
        <v>265</v>
      </c>
      <c r="B13" s="339">
        <v>3266</v>
      </c>
      <c r="C13" s="191">
        <f t="shared" si="0"/>
        <v>5.5409557385198219E-3</v>
      </c>
      <c r="D13" s="249">
        <v>1879</v>
      </c>
      <c r="E13" s="250">
        <v>0.57530000000000003</v>
      </c>
      <c r="F13" s="249">
        <v>1387</v>
      </c>
      <c r="G13" s="285">
        <v>0.42470000000000002</v>
      </c>
      <c r="H13" s="261">
        <v>589429</v>
      </c>
      <c r="K13" s="286"/>
    </row>
    <row r="14" spans="1:21">
      <c r="A14" s="229" t="s">
        <v>264</v>
      </c>
      <c r="B14" s="306">
        <f>SUM(D14+F14)</f>
        <v>31355</v>
      </c>
      <c r="C14" s="191">
        <f t="shared" si="0"/>
        <v>5.3195550269837417E-2</v>
      </c>
      <c r="D14" s="253">
        <v>16806</v>
      </c>
      <c r="E14" s="250">
        <f t="shared" ref="E14:E19" si="7">D14/B14</f>
        <v>0.53599107000478396</v>
      </c>
      <c r="F14" s="253">
        <v>14549</v>
      </c>
      <c r="G14" s="273">
        <f t="shared" ref="G14:G20" si="8">F14/B14</f>
        <v>0.46400892999521609</v>
      </c>
      <c r="H14" s="261">
        <v>589429</v>
      </c>
      <c r="K14" s="286"/>
    </row>
    <row r="15" spans="1:21">
      <c r="A15" s="229" t="s">
        <v>261</v>
      </c>
      <c r="B15" s="306">
        <f>SUM(D15+F15)</f>
        <v>2989</v>
      </c>
      <c r="C15" s="191">
        <f t="shared" si="0"/>
        <v>5.0710094006233154E-3</v>
      </c>
      <c r="D15" s="193">
        <v>1513</v>
      </c>
      <c r="E15" s="250">
        <f t="shared" si="7"/>
        <v>0.50618936099029777</v>
      </c>
      <c r="F15" s="193">
        <v>1476</v>
      </c>
      <c r="G15" s="273">
        <f t="shared" si="8"/>
        <v>0.49381063900970223</v>
      </c>
      <c r="H15" s="261">
        <v>589429</v>
      </c>
      <c r="K15" s="286"/>
    </row>
    <row r="16" spans="1:21">
      <c r="A16" s="229" t="s">
        <v>377</v>
      </c>
      <c r="B16" s="339">
        <f t="shared" ref="B16:B19" si="9">SUM(D16+F16)</f>
        <v>42827</v>
      </c>
      <c r="C16" s="191">
        <f t="shared" si="0"/>
        <v>7.265845419889419E-2</v>
      </c>
      <c r="D16" s="190">
        <v>20881</v>
      </c>
      <c r="E16" s="250">
        <f t="shared" si="7"/>
        <v>0.48756625493263595</v>
      </c>
      <c r="F16" s="190">
        <v>21946</v>
      </c>
      <c r="G16" s="273">
        <f t="shared" si="8"/>
        <v>0.51243374506736405</v>
      </c>
      <c r="H16" s="261">
        <v>589429</v>
      </c>
      <c r="K16" s="286"/>
    </row>
    <row r="17" spans="1:11" ht="17.25" thickBot="1">
      <c r="A17" s="231" t="s">
        <v>378</v>
      </c>
      <c r="B17" s="307">
        <f t="shared" si="9"/>
        <v>6627</v>
      </c>
      <c r="C17" s="195">
        <f t="shared" si="0"/>
        <v>1.1243084408809204E-2</v>
      </c>
      <c r="D17" s="194">
        <v>3894</v>
      </c>
      <c r="E17" s="258">
        <f t="shared" si="7"/>
        <v>0.58759619737437752</v>
      </c>
      <c r="F17" s="194">
        <v>2733</v>
      </c>
      <c r="G17" s="275">
        <f t="shared" si="8"/>
        <v>0.41240380262562243</v>
      </c>
      <c r="H17" s="261">
        <v>589429</v>
      </c>
      <c r="K17" s="286"/>
    </row>
    <row r="18" spans="1:11">
      <c r="A18" s="228" t="s">
        <v>379</v>
      </c>
      <c r="B18" s="308">
        <f>B19+B20+B21+B22+B23+B24+B25</f>
        <v>117389</v>
      </c>
      <c r="C18" s="300">
        <f t="shared" si="0"/>
        <v>0.19915715039470402</v>
      </c>
      <c r="D18" s="309">
        <f t="shared" ref="D18:F18" si="10">D19+D20+D21+D22+D23+D24+D25</f>
        <v>76271</v>
      </c>
      <c r="E18" s="302">
        <f>D18/B18</f>
        <v>0.6497286798592713</v>
      </c>
      <c r="F18" s="309">
        <f t="shared" si="10"/>
        <v>41118</v>
      </c>
      <c r="G18" s="310">
        <f>F18/B18</f>
        <v>0.3502713201407287</v>
      </c>
      <c r="H18" s="261">
        <v>589429</v>
      </c>
      <c r="K18" s="286"/>
    </row>
    <row r="19" spans="1:11">
      <c r="A19" s="229" t="s">
        <v>380</v>
      </c>
      <c r="B19" s="306">
        <f t="shared" si="9"/>
        <v>9284</v>
      </c>
      <c r="C19" s="191">
        <f t="shared" si="0"/>
        <v>1.5750836826827319E-2</v>
      </c>
      <c r="D19" s="190">
        <v>6407</v>
      </c>
      <c r="E19" s="250">
        <f t="shared" si="7"/>
        <v>0.69011202068074107</v>
      </c>
      <c r="F19" s="190">
        <v>2877</v>
      </c>
      <c r="G19" s="273">
        <f t="shared" si="8"/>
        <v>0.30988797931925893</v>
      </c>
      <c r="H19" s="261">
        <v>589429</v>
      </c>
      <c r="K19" s="286"/>
    </row>
    <row r="20" spans="1:11">
      <c r="A20" s="229" t="s">
        <v>268</v>
      </c>
      <c r="B20" s="306">
        <v>25911</v>
      </c>
      <c r="C20" s="191">
        <f t="shared" si="0"/>
        <v>4.3959493000853368E-2</v>
      </c>
      <c r="D20" s="190">
        <v>18021</v>
      </c>
      <c r="E20" s="250">
        <f>D20/B20</f>
        <v>0.69549612133842764</v>
      </c>
      <c r="F20" s="190">
        <v>7890</v>
      </c>
      <c r="G20" s="273">
        <f t="shared" si="8"/>
        <v>0.3045038786615723</v>
      </c>
      <c r="H20" s="261">
        <v>589429</v>
      </c>
      <c r="K20" s="286"/>
    </row>
    <row r="21" spans="1:11" ht="15.75" customHeight="1">
      <c r="A21" s="229" t="s">
        <v>273</v>
      </c>
      <c r="B21" s="339">
        <v>29139</v>
      </c>
      <c r="C21" s="191">
        <f t="shared" si="0"/>
        <v>4.9435979566665365E-2</v>
      </c>
      <c r="D21" s="190">
        <v>17417</v>
      </c>
      <c r="E21" s="250">
        <v>0.59770000000000001</v>
      </c>
      <c r="F21" s="190">
        <v>11722</v>
      </c>
      <c r="G21" s="273">
        <v>0.40229999999999999</v>
      </c>
      <c r="H21" s="261">
        <v>589429</v>
      </c>
      <c r="K21" s="286"/>
    </row>
    <row r="22" spans="1:11">
      <c r="A22" s="229" t="s">
        <v>270</v>
      </c>
      <c r="B22" s="306">
        <f t="shared" ref="B22" si="11">SUM(D22+F22)</f>
        <v>5011</v>
      </c>
      <c r="C22" s="191">
        <f t="shared" si="0"/>
        <v>8.5014480115501619E-3</v>
      </c>
      <c r="D22" s="190">
        <v>3041</v>
      </c>
      <c r="E22" s="250">
        <f t="shared" ref="E22" si="12">D22/B22</f>
        <v>0.6068648972261026</v>
      </c>
      <c r="F22" s="190">
        <v>1970</v>
      </c>
      <c r="G22" s="273">
        <f t="shared" ref="G22" si="13">F22/B22</f>
        <v>0.3931351027738974</v>
      </c>
      <c r="H22" s="261">
        <v>589429</v>
      </c>
      <c r="K22" s="286"/>
    </row>
    <row r="23" spans="1:11">
      <c r="A23" s="229" t="s">
        <v>269</v>
      </c>
      <c r="B23" s="339">
        <v>8677</v>
      </c>
      <c r="C23" s="191">
        <f t="shared" si="0"/>
        <v>1.4721026620678656E-2</v>
      </c>
      <c r="D23" s="190">
        <v>4615</v>
      </c>
      <c r="E23" s="250">
        <v>0.53186585225308292</v>
      </c>
      <c r="F23" s="190">
        <v>4062</v>
      </c>
      <c r="G23" s="192">
        <v>0.46813414774691714</v>
      </c>
      <c r="H23" s="261">
        <v>589429</v>
      </c>
      <c r="K23" s="286"/>
    </row>
    <row r="24" spans="1:11">
      <c r="A24" s="229" t="s">
        <v>272</v>
      </c>
      <c r="B24" s="306">
        <v>13456</v>
      </c>
      <c r="C24" s="191">
        <f t="shared" si="0"/>
        <v>2.2828873367275786E-2</v>
      </c>
      <c r="D24" s="249">
        <v>8749</v>
      </c>
      <c r="E24" s="250">
        <v>0.65019322235434007</v>
      </c>
      <c r="F24" s="249">
        <v>4707</v>
      </c>
      <c r="G24" s="285">
        <v>0.34980677764565993</v>
      </c>
      <c r="H24" s="261">
        <v>589429</v>
      </c>
      <c r="K24" s="286"/>
    </row>
    <row r="25" spans="1:11" ht="17.25" thickBot="1">
      <c r="A25" s="230" t="s">
        <v>267</v>
      </c>
      <c r="B25" s="338">
        <v>25911</v>
      </c>
      <c r="C25" s="195">
        <f t="shared" si="0"/>
        <v>4.3959493000853368E-2</v>
      </c>
      <c r="D25" s="257">
        <v>18021</v>
      </c>
      <c r="E25" s="258">
        <f>D25/B25</f>
        <v>0.69549612133842764</v>
      </c>
      <c r="F25" s="257">
        <v>7890</v>
      </c>
      <c r="G25" s="311">
        <f t="shared" ref="G25" si="14">F25/B25</f>
        <v>0.3045038786615723</v>
      </c>
      <c r="H25" s="261">
        <v>589429</v>
      </c>
      <c r="K25" s="286"/>
    </row>
    <row r="26" spans="1:11">
      <c r="A26" s="228" t="s">
        <v>3</v>
      </c>
      <c r="B26" s="308">
        <f>B27</f>
        <v>66551</v>
      </c>
      <c r="C26" s="300">
        <f t="shared" si="0"/>
        <v>0.11290757665469463</v>
      </c>
      <c r="D26" s="309">
        <f>D27</f>
        <v>41767</v>
      </c>
      <c r="E26" s="302">
        <f>D26/B26</f>
        <v>0.62759387537377354</v>
      </c>
      <c r="F26" s="309">
        <f>F27</f>
        <v>24784</v>
      </c>
      <c r="G26" s="310">
        <f>F26/B26</f>
        <v>0.37240612462622652</v>
      </c>
      <c r="H26" s="261">
        <v>589429</v>
      </c>
      <c r="K26" s="286"/>
    </row>
    <row r="27" spans="1:11" ht="17.25" thickBot="1">
      <c r="A27" s="230" t="s">
        <v>274</v>
      </c>
      <c r="B27" s="305">
        <f t="shared" ref="B27" si="15">SUM(D27+F27)</f>
        <v>66551</v>
      </c>
      <c r="C27" s="195">
        <f t="shared" si="0"/>
        <v>0.11290757665469463</v>
      </c>
      <c r="D27" s="194">
        <v>41767</v>
      </c>
      <c r="E27" s="258">
        <f t="shared" ref="E27" si="16">D27/B27</f>
        <v>0.62759387537377354</v>
      </c>
      <c r="F27" s="196">
        <v>24784</v>
      </c>
      <c r="G27" s="197">
        <f t="shared" ref="G27" si="17">F27/B27</f>
        <v>0.37240612462622652</v>
      </c>
      <c r="H27" s="261">
        <v>589429</v>
      </c>
      <c r="K27" s="286"/>
    </row>
    <row r="28" spans="1:11">
      <c r="A28" s="228" t="s">
        <v>4</v>
      </c>
      <c r="B28" s="299">
        <f>B29+B30+B31</f>
        <v>3054</v>
      </c>
      <c r="C28" s="300">
        <f t="shared" si="0"/>
        <v>5.1812856170972248E-3</v>
      </c>
      <c r="D28" s="301">
        <f>D29+D30+D31</f>
        <v>2327</v>
      </c>
      <c r="E28" s="302">
        <f>D28/B28</f>
        <v>0.76195153896529144</v>
      </c>
      <c r="F28" s="312">
        <f>F29+F30+F31</f>
        <v>727</v>
      </c>
      <c r="G28" s="303">
        <f>F28/B28</f>
        <v>0.23804846103470859</v>
      </c>
      <c r="H28" s="261">
        <v>589429</v>
      </c>
      <c r="K28" s="286"/>
    </row>
    <row r="29" spans="1:11">
      <c r="A29" s="232" t="s">
        <v>277</v>
      </c>
      <c r="B29" s="304">
        <v>623</v>
      </c>
      <c r="C29" s="191">
        <f t="shared" si="0"/>
        <v>1.0569551209730094E-3</v>
      </c>
      <c r="D29" s="190">
        <v>563</v>
      </c>
      <c r="E29" s="250">
        <v>0.9036918138041734</v>
      </c>
      <c r="F29" s="193">
        <v>60</v>
      </c>
      <c r="G29" s="192">
        <v>9.6308186195826651E-2</v>
      </c>
      <c r="H29" s="261">
        <v>589429</v>
      </c>
      <c r="K29" s="286"/>
    </row>
    <row r="30" spans="1:11">
      <c r="A30" s="232" t="s">
        <v>275</v>
      </c>
      <c r="B30" s="304">
        <v>1800</v>
      </c>
      <c r="C30" s="191">
        <f t="shared" si="0"/>
        <v>3.0538029177390323E-3</v>
      </c>
      <c r="D30" s="190">
        <v>1333</v>
      </c>
      <c r="E30" s="250">
        <v>0.74055555555555552</v>
      </c>
      <c r="F30" s="193">
        <v>467</v>
      </c>
      <c r="G30" s="192">
        <v>0.25944444444444442</v>
      </c>
      <c r="H30" s="261">
        <v>589429</v>
      </c>
      <c r="K30" s="286"/>
    </row>
    <row r="31" spans="1:11" ht="17.25" thickBot="1">
      <c r="A31" s="233" t="s">
        <v>276</v>
      </c>
      <c r="B31" s="339">
        <v>631</v>
      </c>
      <c r="C31" s="191">
        <f t="shared" si="0"/>
        <v>1.070527578385183E-3</v>
      </c>
      <c r="D31" s="190">
        <v>431</v>
      </c>
      <c r="E31" s="250">
        <v>0.68304278922345485</v>
      </c>
      <c r="F31" s="193">
        <v>200</v>
      </c>
      <c r="G31" s="192">
        <v>0.31695721077654515</v>
      </c>
      <c r="H31" s="261">
        <v>589429</v>
      </c>
      <c r="K31" s="286"/>
    </row>
    <row r="32" spans="1:11">
      <c r="A32" s="228" t="s">
        <v>5</v>
      </c>
      <c r="B32" s="299">
        <f>B33</f>
        <v>738</v>
      </c>
      <c r="C32" s="300">
        <f t="shared" si="0"/>
        <v>1.2520591962730031E-3</v>
      </c>
      <c r="D32" s="301">
        <f>D33</f>
        <v>501</v>
      </c>
      <c r="E32" s="302">
        <f>D32/B32</f>
        <v>0.67886178861788615</v>
      </c>
      <c r="F32" s="312">
        <f>F33</f>
        <v>237</v>
      </c>
      <c r="G32" s="303">
        <f>F32/B32</f>
        <v>0.32113821138211385</v>
      </c>
      <c r="H32" s="261">
        <v>589429</v>
      </c>
      <c r="K32" s="286"/>
    </row>
    <row r="33" spans="1:21" ht="17.25" thickBot="1">
      <c r="A33" s="233" t="s">
        <v>278</v>
      </c>
      <c r="B33" s="305">
        <f>SUM(D33+F33)</f>
        <v>738</v>
      </c>
      <c r="C33" s="258">
        <f>B33/H33</f>
        <v>1.2520591962730031E-3</v>
      </c>
      <c r="D33" s="194">
        <v>501</v>
      </c>
      <c r="E33" s="258">
        <f>D33/B33</f>
        <v>0.67886178861788615</v>
      </c>
      <c r="F33" s="196">
        <v>237</v>
      </c>
      <c r="G33" s="197">
        <f>F33/B33</f>
        <v>0.32113821138211385</v>
      </c>
      <c r="H33" s="261">
        <v>589429</v>
      </c>
      <c r="K33" s="286"/>
    </row>
    <row r="34" spans="1:21" s="224" customFormat="1" ht="17.25" thickBot="1">
      <c r="A34" s="234" t="s">
        <v>281</v>
      </c>
      <c r="B34" s="313">
        <v>171414</v>
      </c>
      <c r="C34" s="314">
        <f>B34/H34</f>
        <v>0.29081365185628805</v>
      </c>
      <c r="D34" s="315">
        <v>112432</v>
      </c>
      <c r="E34" s="316">
        <v>0.65590908560560979</v>
      </c>
      <c r="F34" s="315">
        <v>58982</v>
      </c>
      <c r="G34" s="317">
        <v>0.34409091439439021</v>
      </c>
      <c r="H34" s="261">
        <v>589429</v>
      </c>
      <c r="I34"/>
      <c r="J34"/>
      <c r="K34" s="286"/>
      <c r="L34"/>
      <c r="M34"/>
      <c r="N34"/>
      <c r="O34"/>
      <c r="P34"/>
      <c r="Q34"/>
      <c r="R34"/>
      <c r="S34"/>
      <c r="T34"/>
      <c r="U34"/>
    </row>
    <row r="35" spans="1:21">
      <c r="A35" s="235" t="s">
        <v>282</v>
      </c>
      <c r="B35" s="308">
        <f>SUM(B36:B38)</f>
        <v>7777</v>
      </c>
      <c r="C35" s="300">
        <f t="shared" ref="C35:C60" si="18">B35/H35</f>
        <v>1.319412516180914E-2</v>
      </c>
      <c r="D35" s="309">
        <f>SUM(D36:D38)</f>
        <v>4984</v>
      </c>
      <c r="E35" s="302">
        <f>D35/B35</f>
        <v>0.6408640864086409</v>
      </c>
      <c r="F35" s="309">
        <f>SUM(F36:F38)</f>
        <v>2793</v>
      </c>
      <c r="G35" s="310">
        <f>F35/B35</f>
        <v>0.35913591359135916</v>
      </c>
      <c r="H35" s="261">
        <v>589429</v>
      </c>
      <c r="K35" s="286"/>
    </row>
    <row r="36" spans="1:21">
      <c r="A36" s="236" t="s">
        <v>284</v>
      </c>
      <c r="B36" s="306">
        <v>2503</v>
      </c>
      <c r="C36" s="191">
        <f t="shared" si="18"/>
        <v>4.2464826128337761E-3</v>
      </c>
      <c r="D36" s="249">
        <v>1996</v>
      </c>
      <c r="E36" s="191">
        <f t="shared" ref="E36:E44" si="19">D36/B36</f>
        <v>0.79744306831801837</v>
      </c>
      <c r="F36" s="256">
        <v>507</v>
      </c>
      <c r="G36" s="192">
        <f t="shared" ref="G36:G44" si="20">F36/B36</f>
        <v>0.20255693168198163</v>
      </c>
      <c r="H36" s="261">
        <v>589429</v>
      </c>
      <c r="K36" s="286"/>
    </row>
    <row r="37" spans="1:21">
      <c r="A37" s="236" t="s">
        <v>283</v>
      </c>
      <c r="B37" s="306">
        <v>2654</v>
      </c>
      <c r="C37" s="191">
        <f t="shared" si="18"/>
        <v>4.5026627464885508E-3</v>
      </c>
      <c r="D37" s="249">
        <v>1763</v>
      </c>
      <c r="E37" s="191">
        <f t="shared" si="19"/>
        <v>0.66428033157498112</v>
      </c>
      <c r="F37" s="249">
        <v>891</v>
      </c>
      <c r="G37" s="192">
        <f t="shared" si="20"/>
        <v>0.33571966842501882</v>
      </c>
      <c r="H37" s="261">
        <v>589429</v>
      </c>
      <c r="K37" s="286"/>
    </row>
    <row r="38" spans="1:21" ht="17.25" thickBot="1">
      <c r="A38" s="237" t="s">
        <v>285</v>
      </c>
      <c r="B38" s="338">
        <v>2620</v>
      </c>
      <c r="C38" s="195">
        <f t="shared" si="18"/>
        <v>4.4449798024868139E-3</v>
      </c>
      <c r="D38" s="257">
        <v>1225</v>
      </c>
      <c r="E38" s="195">
        <f t="shared" si="19"/>
        <v>0.46755725190839692</v>
      </c>
      <c r="F38" s="257">
        <v>1395</v>
      </c>
      <c r="G38" s="197">
        <f t="shared" si="20"/>
        <v>0.53244274809160308</v>
      </c>
      <c r="H38" s="261">
        <v>589429</v>
      </c>
      <c r="K38" s="286"/>
    </row>
    <row r="39" spans="1:21">
      <c r="A39" s="235" t="s">
        <v>286</v>
      </c>
      <c r="B39" s="308">
        <f>SUM(B40:B43)</f>
        <v>67395</v>
      </c>
      <c r="C39" s="300">
        <f t="shared" si="18"/>
        <v>0.11433947091167893</v>
      </c>
      <c r="D39" s="309">
        <f>SUM(D40:D43)</f>
        <v>42425</v>
      </c>
      <c r="E39" s="302">
        <f t="shared" si="19"/>
        <v>0.62949773722086211</v>
      </c>
      <c r="F39" s="309">
        <f>SUM(F40:F43)</f>
        <v>24970</v>
      </c>
      <c r="G39" s="310">
        <f t="shared" si="20"/>
        <v>0.37050226277913789</v>
      </c>
      <c r="H39" s="261">
        <v>589429</v>
      </c>
      <c r="I39" s="283"/>
      <c r="K39" s="286"/>
    </row>
    <row r="40" spans="1:21">
      <c r="A40" s="236" t="s">
        <v>289</v>
      </c>
      <c r="B40" s="339">
        <f>D40+F40</f>
        <v>9634</v>
      </c>
      <c r="C40" s="191">
        <f t="shared" si="18"/>
        <v>1.6344631838609909E-2</v>
      </c>
      <c r="D40" s="249">
        <v>6036</v>
      </c>
      <c r="E40" s="191">
        <f t="shared" si="19"/>
        <v>0.62653103591446957</v>
      </c>
      <c r="F40" s="249">
        <v>3598</v>
      </c>
      <c r="G40" s="192">
        <f t="shared" si="20"/>
        <v>0.37346896408553043</v>
      </c>
      <c r="H40" s="261">
        <v>589429</v>
      </c>
      <c r="I40" s="283"/>
      <c r="K40" s="286"/>
    </row>
    <row r="41" spans="1:21">
      <c r="A41" s="236" t="s">
        <v>290</v>
      </c>
      <c r="B41" s="306">
        <v>5682</v>
      </c>
      <c r="C41" s="191">
        <f t="shared" si="18"/>
        <v>9.6398378769962118E-3</v>
      </c>
      <c r="D41" s="249">
        <v>3483</v>
      </c>
      <c r="E41" s="191">
        <f t="shared" si="19"/>
        <v>0.61298838437170011</v>
      </c>
      <c r="F41" s="249">
        <v>2199</v>
      </c>
      <c r="G41" s="192">
        <f t="shared" si="20"/>
        <v>0.38701161562829989</v>
      </c>
      <c r="H41" s="261">
        <v>589429</v>
      </c>
      <c r="I41" s="283"/>
      <c r="K41" s="286"/>
    </row>
    <row r="42" spans="1:21">
      <c r="A42" s="236" t="s">
        <v>291</v>
      </c>
      <c r="B42" s="306">
        <f>5226+3575</f>
        <v>8801</v>
      </c>
      <c r="C42" s="191">
        <f t="shared" si="18"/>
        <v>1.4931399710567346E-2</v>
      </c>
      <c r="D42" s="249">
        <v>5226</v>
      </c>
      <c r="E42" s="191">
        <f t="shared" si="19"/>
        <v>0.59379615952732645</v>
      </c>
      <c r="F42" s="249">
        <v>3575</v>
      </c>
      <c r="G42" s="192">
        <f t="shared" si="20"/>
        <v>0.40620384047267355</v>
      </c>
      <c r="H42" s="261">
        <v>589429</v>
      </c>
      <c r="I42" s="283"/>
      <c r="K42" s="286"/>
    </row>
    <row r="43" spans="1:21" ht="17.25" thickBot="1">
      <c r="A43" s="237" t="s">
        <v>287</v>
      </c>
      <c r="B43" s="307">
        <v>43278</v>
      </c>
      <c r="C43" s="195">
        <f t="shared" si="18"/>
        <v>7.342360148550546E-2</v>
      </c>
      <c r="D43" s="257">
        <v>27680</v>
      </c>
      <c r="E43" s="195">
        <f t="shared" si="19"/>
        <v>0.63958593280650677</v>
      </c>
      <c r="F43" s="257">
        <v>15598</v>
      </c>
      <c r="G43" s="197">
        <f t="shared" si="20"/>
        <v>0.36041406719349323</v>
      </c>
      <c r="H43" s="261">
        <v>589429</v>
      </c>
      <c r="I43" s="283"/>
      <c r="K43" s="286"/>
    </row>
    <row r="44" spans="1:21">
      <c r="A44" s="235" t="s">
        <v>292</v>
      </c>
      <c r="B44" s="308">
        <f>SUM(B45:B51)</f>
        <v>41823</v>
      </c>
      <c r="C44" s="300">
        <f t="shared" si="18"/>
        <v>7.0955110793666412E-2</v>
      </c>
      <c r="D44" s="309">
        <f>SUM(D45:D51)</f>
        <v>27308</v>
      </c>
      <c r="E44" s="302">
        <f t="shared" si="19"/>
        <v>0.6529421610118834</v>
      </c>
      <c r="F44" s="309">
        <f>SUM(F45:F51)</f>
        <v>14515</v>
      </c>
      <c r="G44" s="310">
        <f t="shared" si="20"/>
        <v>0.3470578389881166</v>
      </c>
      <c r="H44" s="261">
        <v>589429</v>
      </c>
      <c r="I44" s="283"/>
      <c r="K44" s="286"/>
    </row>
    <row r="45" spans="1:21">
      <c r="A45" s="236" t="s">
        <v>296</v>
      </c>
      <c r="B45" s="306">
        <v>5679</v>
      </c>
      <c r="C45" s="191">
        <f t="shared" si="18"/>
        <v>9.6347482054666457E-3</v>
      </c>
      <c r="D45" s="249">
        <v>2466</v>
      </c>
      <c r="E45" s="318">
        <v>0.43</v>
      </c>
      <c r="F45" s="249">
        <v>3213</v>
      </c>
      <c r="G45" s="319">
        <v>0.56999999999999995</v>
      </c>
      <c r="H45" s="261">
        <v>589429</v>
      </c>
      <c r="K45" s="286"/>
    </row>
    <row r="46" spans="1:21">
      <c r="A46" s="236" t="s">
        <v>297</v>
      </c>
      <c r="B46" s="306">
        <v>1004</v>
      </c>
      <c r="C46" s="191">
        <f t="shared" si="18"/>
        <v>1.7033434052277712E-3</v>
      </c>
      <c r="D46" s="256">
        <v>612</v>
      </c>
      <c r="E46" s="250">
        <v>0.60956175298804782</v>
      </c>
      <c r="F46" s="256">
        <v>392</v>
      </c>
      <c r="G46" s="285">
        <v>0.39043824701195218</v>
      </c>
      <c r="H46" s="261">
        <v>589429</v>
      </c>
      <c r="K46" s="286"/>
    </row>
    <row r="47" spans="1:21">
      <c r="A47" s="236" t="s">
        <v>295</v>
      </c>
      <c r="B47" s="306">
        <v>2293</v>
      </c>
      <c r="C47" s="191">
        <f t="shared" si="18"/>
        <v>3.8902056057642225E-3</v>
      </c>
      <c r="D47" s="249">
        <v>1076</v>
      </c>
      <c r="E47" s="191">
        <f>D47/B47</f>
        <v>0.46925425207152205</v>
      </c>
      <c r="F47" s="249">
        <v>1217</v>
      </c>
      <c r="G47" s="192">
        <f>F47/B47</f>
        <v>0.53074574792847795</v>
      </c>
      <c r="H47" s="261">
        <v>589429</v>
      </c>
      <c r="K47" s="286"/>
    </row>
    <row r="48" spans="1:21">
      <c r="A48" s="236" t="s">
        <v>298</v>
      </c>
      <c r="B48" s="339">
        <v>5236</v>
      </c>
      <c r="C48" s="191">
        <f t="shared" si="18"/>
        <v>8.8831733762675408E-3</v>
      </c>
      <c r="D48" s="249">
        <v>3576</v>
      </c>
      <c r="E48" s="272">
        <v>0.68300000000000005</v>
      </c>
      <c r="F48" s="249">
        <v>1660</v>
      </c>
      <c r="G48" s="273">
        <v>0.317</v>
      </c>
      <c r="H48" s="261">
        <v>589429</v>
      </c>
      <c r="K48" s="286"/>
    </row>
    <row r="49" spans="1:21">
      <c r="A49" s="236" t="s">
        <v>293</v>
      </c>
      <c r="B49" s="306">
        <v>8058</v>
      </c>
      <c r="C49" s="191">
        <f t="shared" si="18"/>
        <v>1.3670857728411734E-2</v>
      </c>
      <c r="D49" s="249">
        <v>6043</v>
      </c>
      <c r="E49" s="272">
        <f>D49/B49</f>
        <v>0.74993794986348972</v>
      </c>
      <c r="F49" s="249">
        <v>2015</v>
      </c>
      <c r="G49" s="273">
        <f>F49/B49</f>
        <v>0.25006205013651028</v>
      </c>
      <c r="H49" s="261">
        <v>589429</v>
      </c>
      <c r="K49" s="286"/>
    </row>
    <row r="50" spans="1:21">
      <c r="A50" s="337" t="s">
        <v>294</v>
      </c>
      <c r="B50" s="306">
        <v>19289</v>
      </c>
      <c r="C50" s="191">
        <f t="shared" si="18"/>
        <v>3.2724891377926772E-2</v>
      </c>
      <c r="D50" s="249">
        <v>13401</v>
      </c>
      <c r="E50" s="272">
        <f>D50/B50</f>
        <v>0.69474830214111671</v>
      </c>
      <c r="F50" s="249">
        <v>5888</v>
      </c>
      <c r="G50" s="273">
        <f>F50/B50</f>
        <v>0.30525169785888329</v>
      </c>
      <c r="H50" s="261">
        <v>589429</v>
      </c>
      <c r="K50" s="286"/>
    </row>
    <row r="51" spans="1:21" ht="17.25" thickBot="1">
      <c r="A51" s="237" t="s">
        <v>374</v>
      </c>
      <c r="B51" s="338">
        <v>264</v>
      </c>
      <c r="C51" s="195">
        <f t="shared" si="18"/>
        <v>4.4789109460172474E-4</v>
      </c>
      <c r="D51" s="259">
        <v>134</v>
      </c>
      <c r="E51" s="274">
        <v>0.50760000000000005</v>
      </c>
      <c r="F51" s="259">
        <v>130</v>
      </c>
      <c r="G51" s="275">
        <v>0.4924</v>
      </c>
      <c r="H51" s="261">
        <v>589429</v>
      </c>
      <c r="K51" s="286"/>
    </row>
    <row r="52" spans="1:21">
      <c r="A52" s="235" t="s">
        <v>299</v>
      </c>
      <c r="B52" s="308">
        <f>SUM(B53:B54)</f>
        <v>23166</v>
      </c>
      <c r="C52" s="300">
        <f t="shared" si="18"/>
        <v>3.9302443551301344E-2</v>
      </c>
      <c r="D52" s="309">
        <f>SUM(D53:D54)</f>
        <v>12568</v>
      </c>
      <c r="E52" s="300">
        <f t="shared" ref="E52:E57" si="21">D52/B52</f>
        <v>0.54251920918587582</v>
      </c>
      <c r="F52" s="309">
        <f>SUM(F53:F54)</f>
        <v>10598</v>
      </c>
      <c r="G52" s="303">
        <f t="shared" ref="G52:G57" si="22">F52/B52</f>
        <v>0.45748079081412413</v>
      </c>
      <c r="H52" s="261">
        <v>589429</v>
      </c>
      <c r="K52" s="286"/>
    </row>
    <row r="53" spans="1:21">
      <c r="A53" s="279" t="s">
        <v>300</v>
      </c>
      <c r="B53" s="306">
        <v>22015</v>
      </c>
      <c r="C53" s="191">
        <f t="shared" si="18"/>
        <v>3.7349706241124887E-2</v>
      </c>
      <c r="D53" s="249">
        <v>11967</v>
      </c>
      <c r="E53" s="191">
        <f t="shared" si="21"/>
        <v>0.54358392005450828</v>
      </c>
      <c r="F53" s="249">
        <v>10048</v>
      </c>
      <c r="G53" s="192">
        <f t="shared" si="22"/>
        <v>0.45641607994549172</v>
      </c>
      <c r="H53" s="261">
        <v>589429</v>
      </c>
      <c r="K53" s="286"/>
    </row>
    <row r="54" spans="1:21" ht="17.25" thickBot="1">
      <c r="A54" s="282" t="s">
        <v>301</v>
      </c>
      <c r="B54" s="307">
        <v>1151</v>
      </c>
      <c r="C54" s="195">
        <f t="shared" si="18"/>
        <v>1.9527373101764589E-3</v>
      </c>
      <c r="D54" s="259">
        <v>601</v>
      </c>
      <c r="E54" s="195">
        <f t="shared" si="21"/>
        <v>0.52215464813205903</v>
      </c>
      <c r="F54" s="259">
        <v>550</v>
      </c>
      <c r="G54" s="197">
        <f t="shared" si="22"/>
        <v>0.47784535186794092</v>
      </c>
      <c r="H54" s="261">
        <v>589429</v>
      </c>
      <c r="K54" s="286"/>
    </row>
    <row r="55" spans="1:21">
      <c r="A55" s="278" t="s">
        <v>302</v>
      </c>
      <c r="B55" s="308">
        <f>SUM(B56:B60)</f>
        <v>31253</v>
      </c>
      <c r="C55" s="300">
        <f t="shared" si="18"/>
        <v>5.3022501437832208E-2</v>
      </c>
      <c r="D55" s="309">
        <f>SUM(D56:D60)</f>
        <v>25147</v>
      </c>
      <c r="E55" s="302">
        <f t="shared" si="21"/>
        <v>0.80462675583144017</v>
      </c>
      <c r="F55" s="309">
        <f>SUM(F56:F60)</f>
        <v>6106</v>
      </c>
      <c r="G55" s="310">
        <f t="shared" si="22"/>
        <v>0.19537324416855981</v>
      </c>
      <c r="H55" s="261">
        <v>589429</v>
      </c>
      <c r="I55" s="283"/>
      <c r="K55" s="286"/>
    </row>
    <row r="56" spans="1:21">
      <c r="A56" s="236" t="s">
        <v>305</v>
      </c>
      <c r="B56" s="306">
        <f>D56+F56</f>
        <v>1178</v>
      </c>
      <c r="C56" s="191">
        <f t="shared" si="18"/>
        <v>1.9985443539425442E-3</v>
      </c>
      <c r="D56" s="256">
        <v>482</v>
      </c>
      <c r="E56" s="191">
        <f t="shared" si="21"/>
        <v>0.4091680814940577</v>
      </c>
      <c r="F56" s="256">
        <v>696</v>
      </c>
      <c r="G56" s="320">
        <f t="shared" si="22"/>
        <v>0.5908319185059423</v>
      </c>
      <c r="H56" s="261">
        <v>589429</v>
      </c>
      <c r="K56" s="286"/>
    </row>
    <row r="57" spans="1:21">
      <c r="A57" s="236" t="s">
        <v>306</v>
      </c>
      <c r="B57" s="306">
        <f>D57+F57</f>
        <v>717</v>
      </c>
      <c r="C57" s="191">
        <f t="shared" si="18"/>
        <v>1.2164314955660479E-3</v>
      </c>
      <c r="D57" s="256">
        <v>392</v>
      </c>
      <c r="E57" s="191">
        <f t="shared" si="21"/>
        <v>0.54672245467224545</v>
      </c>
      <c r="F57" s="256">
        <v>325</v>
      </c>
      <c r="G57" s="320">
        <f t="shared" si="22"/>
        <v>0.45327754532775455</v>
      </c>
      <c r="H57" s="261">
        <v>589429</v>
      </c>
      <c r="K57" s="286"/>
    </row>
    <row r="58" spans="1:21">
      <c r="A58" s="236" t="s">
        <v>303</v>
      </c>
      <c r="B58" s="306">
        <v>6849</v>
      </c>
      <c r="C58" s="191">
        <f t="shared" si="18"/>
        <v>1.1619720101997017E-2</v>
      </c>
      <c r="D58" s="256">
        <v>4315</v>
      </c>
      <c r="E58" s="191">
        <v>0.63</v>
      </c>
      <c r="F58" s="256">
        <v>2534</v>
      </c>
      <c r="G58" s="320">
        <v>0.36</v>
      </c>
      <c r="H58" s="261">
        <v>589429</v>
      </c>
      <c r="K58" s="286"/>
    </row>
    <row r="59" spans="1:21" ht="33">
      <c r="A59" s="236" t="s">
        <v>307</v>
      </c>
      <c r="B59" s="321">
        <f>D59+F59</f>
        <v>13672</v>
      </c>
      <c r="C59" s="191">
        <f t="shared" si="18"/>
        <v>2.319532971740447E-2</v>
      </c>
      <c r="D59" s="322">
        <f>12491+616</f>
        <v>13107</v>
      </c>
      <c r="E59" s="323">
        <f>D59/B59</f>
        <v>0.95867466354593334</v>
      </c>
      <c r="F59" s="324">
        <f>543+22</f>
        <v>565</v>
      </c>
      <c r="G59" s="325">
        <f>F59/B59</f>
        <v>4.1325336454066705E-2</v>
      </c>
      <c r="H59" s="261">
        <v>589429</v>
      </c>
      <c r="K59" s="286"/>
    </row>
    <row r="60" spans="1:21" ht="17.25" thickBot="1">
      <c r="A60" s="237" t="s">
        <v>304</v>
      </c>
      <c r="B60" s="338">
        <v>8837</v>
      </c>
      <c r="C60" s="195">
        <f t="shared" si="18"/>
        <v>1.4992475768922126E-2</v>
      </c>
      <c r="D60" s="257">
        <v>6851</v>
      </c>
      <c r="E60" s="195">
        <f>D60/B60</f>
        <v>0.7752630983365395</v>
      </c>
      <c r="F60" s="257">
        <v>1986</v>
      </c>
      <c r="G60" s="197">
        <f>F60/B60</f>
        <v>0.22473690166346044</v>
      </c>
      <c r="H60" s="261">
        <v>589429</v>
      </c>
      <c r="K60" s="286"/>
    </row>
    <row r="61" spans="1:21" s="224" customFormat="1" ht="17.25" thickBot="1">
      <c r="A61" s="234" t="s">
        <v>308</v>
      </c>
      <c r="B61" s="326">
        <v>158785</v>
      </c>
      <c r="C61" s="262">
        <f>B61/H61</f>
        <v>0.26938783127399568</v>
      </c>
      <c r="D61" s="267">
        <v>107812</v>
      </c>
      <c r="E61" s="262">
        <v>0.67898101206033312</v>
      </c>
      <c r="F61" s="267">
        <v>50973</v>
      </c>
      <c r="G61" s="266">
        <v>0.32101898793966682</v>
      </c>
      <c r="H61" s="261">
        <v>589429</v>
      </c>
      <c r="I61"/>
      <c r="J61"/>
      <c r="K61" s="286"/>
      <c r="L61"/>
      <c r="M61"/>
      <c r="N61"/>
      <c r="O61"/>
      <c r="P61"/>
      <c r="Q61"/>
      <c r="R61"/>
      <c r="S61"/>
      <c r="T61"/>
      <c r="U61"/>
    </row>
    <row r="62" spans="1:21">
      <c r="A62" s="235" t="s">
        <v>309</v>
      </c>
      <c r="B62" s="327">
        <f>B63+B64+B65+B66+B67</f>
        <v>14839</v>
      </c>
      <c r="C62" s="300">
        <f t="shared" ref="C62:C85" si="23">B62/H62</f>
        <v>2.5175211942405278E-2</v>
      </c>
      <c r="D62" s="328">
        <f t="shared" ref="D62" si="24">D63+D64+D65+D66+D67</f>
        <v>9533</v>
      </c>
      <c r="E62" s="329">
        <f>D62/B62</f>
        <v>0.64242873508996567</v>
      </c>
      <c r="F62" s="328">
        <f t="shared" ref="F62" si="25">F63+F64+F65+F66+F67</f>
        <v>5306</v>
      </c>
      <c r="G62" s="330">
        <f>F62/B62</f>
        <v>0.35757126491003438</v>
      </c>
      <c r="H62" s="261">
        <v>589429</v>
      </c>
      <c r="K62" s="286"/>
    </row>
    <row r="63" spans="1:21">
      <c r="A63" s="236" t="s">
        <v>311</v>
      </c>
      <c r="B63" s="306">
        <v>7167</v>
      </c>
      <c r="C63" s="191">
        <f t="shared" si="23"/>
        <v>1.2159225284130912E-2</v>
      </c>
      <c r="D63" s="249">
        <v>4833</v>
      </c>
      <c r="E63" s="191">
        <f>D63/B63</f>
        <v>0.67434072833821679</v>
      </c>
      <c r="F63" s="249">
        <v>2334</v>
      </c>
      <c r="G63" s="192">
        <f>F63/B63</f>
        <v>0.32565927166178316</v>
      </c>
      <c r="H63" s="261">
        <v>589429</v>
      </c>
      <c r="K63" s="286"/>
    </row>
    <row r="64" spans="1:21">
      <c r="A64" s="236" t="s">
        <v>310</v>
      </c>
      <c r="B64" s="339">
        <v>3162</v>
      </c>
      <c r="C64" s="191">
        <f t="shared" si="23"/>
        <v>5.3645137921615668E-3</v>
      </c>
      <c r="D64" s="249">
        <v>1892</v>
      </c>
      <c r="E64" s="191">
        <f t="shared" ref="E64" si="26">D64/B64</f>
        <v>0.59835547122074639</v>
      </c>
      <c r="F64" s="249">
        <v>1270</v>
      </c>
      <c r="G64" s="192">
        <f>F64/B64</f>
        <v>0.40164452877925366</v>
      </c>
      <c r="H64" s="261">
        <v>589429</v>
      </c>
      <c r="K64" s="286"/>
    </row>
    <row r="65" spans="1:11">
      <c r="A65" s="236" t="s">
        <v>312</v>
      </c>
      <c r="B65" s="306">
        <v>3015</v>
      </c>
      <c r="C65" s="191">
        <f t="shared" si="23"/>
        <v>5.1151198872128791E-3</v>
      </c>
      <c r="D65" s="249">
        <v>1777</v>
      </c>
      <c r="E65" s="191">
        <f>D65/B65</f>
        <v>0.58938640132669984</v>
      </c>
      <c r="F65" s="260">
        <v>1238</v>
      </c>
      <c r="G65" s="192">
        <f t="shared" ref="G65:G85" si="27">F65/B65</f>
        <v>0.41061359867330016</v>
      </c>
      <c r="H65" s="261">
        <v>589429</v>
      </c>
      <c r="K65" s="286"/>
    </row>
    <row r="66" spans="1:11">
      <c r="A66" s="236" t="s">
        <v>313</v>
      </c>
      <c r="B66" s="306">
        <v>1023</v>
      </c>
      <c r="C66" s="191">
        <f t="shared" si="23"/>
        <v>1.7355779915816834E-3</v>
      </c>
      <c r="D66" s="256">
        <v>720</v>
      </c>
      <c r="E66" s="191">
        <f t="shared" ref="E66:E85" si="28">D66/B66</f>
        <v>0.70381231671554256</v>
      </c>
      <c r="F66" s="256">
        <v>303</v>
      </c>
      <c r="G66" s="192">
        <f t="shared" si="27"/>
        <v>0.29618768328445749</v>
      </c>
      <c r="H66" s="261">
        <v>589429</v>
      </c>
      <c r="K66" s="286"/>
    </row>
    <row r="67" spans="1:11" ht="17.25" thickBot="1">
      <c r="A67" s="237" t="s">
        <v>314</v>
      </c>
      <c r="B67" s="307">
        <v>472</v>
      </c>
      <c r="C67" s="195">
        <f t="shared" si="23"/>
        <v>8.0077498731823506E-4</v>
      </c>
      <c r="D67" s="259">
        <v>311</v>
      </c>
      <c r="E67" s="195">
        <f t="shared" si="28"/>
        <v>0.65889830508474578</v>
      </c>
      <c r="F67" s="259">
        <v>161</v>
      </c>
      <c r="G67" s="197">
        <f t="shared" si="27"/>
        <v>0.34110169491525422</v>
      </c>
      <c r="H67" s="261">
        <v>589429</v>
      </c>
      <c r="K67" s="286"/>
    </row>
    <row r="68" spans="1:11">
      <c r="A68" s="235" t="s">
        <v>319</v>
      </c>
      <c r="B68" s="327">
        <f>B69+B70+B71+B72+B73</f>
        <v>54120</v>
      </c>
      <c r="C68" s="300">
        <f t="shared" si="23"/>
        <v>9.1817674393353574E-2</v>
      </c>
      <c r="D68" s="328">
        <f t="shared" ref="D68:F68" si="29">D69+D70+D71+D72+D73</f>
        <v>32938</v>
      </c>
      <c r="E68" s="329">
        <f>D68/B68</f>
        <v>0.60861049519586108</v>
      </c>
      <c r="F68" s="328">
        <f t="shared" si="29"/>
        <v>21182</v>
      </c>
      <c r="G68" s="330">
        <f>F68/B68</f>
        <v>0.39138950480413898</v>
      </c>
      <c r="H68" s="261">
        <v>589429</v>
      </c>
      <c r="K68" s="286"/>
    </row>
    <row r="69" spans="1:11">
      <c r="A69" s="236" t="s">
        <v>317</v>
      </c>
      <c r="B69" s="306">
        <v>7697</v>
      </c>
      <c r="C69" s="191">
        <f t="shared" si="23"/>
        <v>1.3058400587687405E-2</v>
      </c>
      <c r="D69" s="249">
        <v>4867</v>
      </c>
      <c r="E69" s="191">
        <f t="shared" si="28"/>
        <v>0.63232428218786541</v>
      </c>
      <c r="F69" s="249">
        <v>2830</v>
      </c>
      <c r="G69" s="192">
        <f t="shared" si="27"/>
        <v>0.36767571781213459</v>
      </c>
      <c r="H69" s="261">
        <v>589429</v>
      </c>
      <c r="K69" s="286"/>
    </row>
    <row r="70" spans="1:11">
      <c r="A70" s="236" t="s">
        <v>318</v>
      </c>
      <c r="B70" s="306">
        <v>6345</v>
      </c>
      <c r="C70" s="191">
        <f t="shared" si="23"/>
        <v>1.0764655285030088E-2</v>
      </c>
      <c r="D70" s="249">
        <v>3881</v>
      </c>
      <c r="E70" s="191">
        <f t="shared" si="28"/>
        <v>0.61166272655634357</v>
      </c>
      <c r="F70" s="249">
        <v>2464</v>
      </c>
      <c r="G70" s="192">
        <f t="shared" si="27"/>
        <v>0.38833727344365643</v>
      </c>
      <c r="H70" s="261">
        <v>589429</v>
      </c>
      <c r="K70" s="286"/>
    </row>
    <row r="71" spans="1:11">
      <c r="A71" s="236" t="s">
        <v>316</v>
      </c>
      <c r="B71" s="306">
        <v>5149</v>
      </c>
      <c r="C71" s="191">
        <f t="shared" si="23"/>
        <v>8.7355729019101529E-3</v>
      </c>
      <c r="D71" s="249">
        <v>3723</v>
      </c>
      <c r="E71" s="191">
        <v>0.72309999999999997</v>
      </c>
      <c r="F71" s="249">
        <v>1426</v>
      </c>
      <c r="G71" s="192">
        <v>0.27689999999999998</v>
      </c>
      <c r="H71" s="261">
        <v>589429</v>
      </c>
      <c r="K71" s="286"/>
    </row>
    <row r="72" spans="1:11">
      <c r="A72" s="236" t="s">
        <v>321</v>
      </c>
      <c r="B72" s="339">
        <v>15296</v>
      </c>
      <c r="C72" s="191">
        <f t="shared" si="23"/>
        <v>2.5950538572075688E-2</v>
      </c>
      <c r="D72" s="249">
        <v>8495</v>
      </c>
      <c r="E72" s="191">
        <f t="shared" si="28"/>
        <v>0.55537395397489542</v>
      </c>
      <c r="F72" s="249">
        <v>6801</v>
      </c>
      <c r="G72" s="192">
        <f t="shared" si="27"/>
        <v>0.44462604602510458</v>
      </c>
      <c r="H72" s="261">
        <v>589429</v>
      </c>
      <c r="K72" s="286"/>
    </row>
    <row r="73" spans="1:11" ht="17.25" thickBot="1">
      <c r="A73" s="237" t="s">
        <v>320</v>
      </c>
      <c r="B73" s="338">
        <f>D73+F73</f>
        <v>19633</v>
      </c>
      <c r="C73" s="195">
        <f t="shared" si="23"/>
        <v>3.3308507046650233E-2</v>
      </c>
      <c r="D73" s="257">
        <v>11972</v>
      </c>
      <c r="E73" s="195">
        <f>D73/B73</f>
        <v>0.60978963989201851</v>
      </c>
      <c r="F73" s="257">
        <v>7661</v>
      </c>
      <c r="G73" s="197">
        <f>F73/B73</f>
        <v>0.39021036010798144</v>
      </c>
      <c r="H73" s="261">
        <v>589429</v>
      </c>
      <c r="K73" s="286"/>
    </row>
    <row r="74" spans="1:11">
      <c r="A74" s="235" t="s">
        <v>322</v>
      </c>
      <c r="B74" s="331">
        <f>B75+B76+B77+B78+B79+B80+B81</f>
        <v>79303</v>
      </c>
      <c r="C74" s="300">
        <f t="shared" si="23"/>
        <v>0.13454207376969915</v>
      </c>
      <c r="D74" s="332">
        <f t="shared" ref="D74:F74" si="30">D75+D76+D77+D78+D79+D80+D81</f>
        <v>58286</v>
      </c>
      <c r="E74" s="333">
        <f>D74/B74</f>
        <v>0.73497850018284305</v>
      </c>
      <c r="F74" s="332">
        <f t="shared" si="30"/>
        <v>21017</v>
      </c>
      <c r="G74" s="334">
        <f>F74/B74</f>
        <v>0.265021499817157</v>
      </c>
      <c r="H74" s="261">
        <v>589429</v>
      </c>
      <c r="K74" s="286"/>
    </row>
    <row r="75" spans="1:11">
      <c r="A75" s="236" t="s">
        <v>323</v>
      </c>
      <c r="B75" s="321">
        <v>39188</v>
      </c>
      <c r="C75" s="191">
        <f t="shared" si="23"/>
        <v>6.6484682633531772E-2</v>
      </c>
      <c r="D75" s="322">
        <v>31962</v>
      </c>
      <c r="E75" s="191">
        <f t="shared" si="28"/>
        <v>0.81560681841380012</v>
      </c>
      <c r="F75" s="322">
        <v>7226</v>
      </c>
      <c r="G75" s="192">
        <f t="shared" si="27"/>
        <v>0.18439318158619986</v>
      </c>
      <c r="H75" s="261">
        <v>589429</v>
      </c>
      <c r="K75" s="286"/>
    </row>
    <row r="76" spans="1:11">
      <c r="A76" s="236" t="s">
        <v>325</v>
      </c>
      <c r="B76" s="321">
        <v>4711</v>
      </c>
      <c r="C76" s="191">
        <f t="shared" si="23"/>
        <v>7.992480858593656E-3</v>
      </c>
      <c r="D76" s="249">
        <v>3593</v>
      </c>
      <c r="E76" s="191">
        <f t="shared" si="28"/>
        <v>0.76268308214816383</v>
      </c>
      <c r="F76" s="249">
        <v>1118</v>
      </c>
      <c r="G76" s="192">
        <f t="shared" si="27"/>
        <v>0.23731691785183612</v>
      </c>
      <c r="H76" s="261">
        <v>589429</v>
      </c>
      <c r="K76" s="286"/>
    </row>
    <row r="77" spans="1:11">
      <c r="A77" s="236" t="s">
        <v>372</v>
      </c>
      <c r="B77" s="321">
        <v>2731</v>
      </c>
      <c r="C77" s="191">
        <f t="shared" si="23"/>
        <v>4.6332976490807204E-3</v>
      </c>
      <c r="D77" s="335">
        <v>2001</v>
      </c>
      <c r="E77" s="191">
        <f t="shared" si="28"/>
        <v>0.7326986451849139</v>
      </c>
      <c r="F77" s="324">
        <v>730</v>
      </c>
      <c r="G77" s="192">
        <f t="shared" si="27"/>
        <v>0.26730135481508605</v>
      </c>
      <c r="H77" s="261">
        <v>589429</v>
      </c>
      <c r="K77" s="286"/>
    </row>
    <row r="78" spans="1:11">
      <c r="A78" s="236" t="s">
        <v>373</v>
      </c>
      <c r="B78" s="321">
        <v>2372</v>
      </c>
      <c r="C78" s="191">
        <f t="shared" si="23"/>
        <v>4.0242336227094356E-3</v>
      </c>
      <c r="D78" s="322">
        <v>1771</v>
      </c>
      <c r="E78" s="191">
        <f t="shared" si="28"/>
        <v>0.74662731871838106</v>
      </c>
      <c r="F78" s="322">
        <v>601</v>
      </c>
      <c r="G78" s="192">
        <f t="shared" si="27"/>
        <v>0.25337268128161888</v>
      </c>
      <c r="H78" s="261">
        <v>589429</v>
      </c>
      <c r="K78" s="286"/>
    </row>
    <row r="79" spans="1:11">
      <c r="A79" s="236" t="s">
        <v>326</v>
      </c>
      <c r="B79" s="321">
        <v>825</v>
      </c>
      <c r="C79" s="191">
        <f t="shared" si="23"/>
        <v>1.3996596706303897E-3</v>
      </c>
      <c r="D79" s="322">
        <v>571</v>
      </c>
      <c r="E79" s="191">
        <f t="shared" si="28"/>
        <v>0.69212121212121214</v>
      </c>
      <c r="F79" s="322">
        <v>254</v>
      </c>
      <c r="G79" s="192">
        <f t="shared" si="27"/>
        <v>0.30787878787878786</v>
      </c>
      <c r="H79" s="261">
        <v>589429</v>
      </c>
      <c r="K79" s="286"/>
    </row>
    <row r="80" spans="1:11">
      <c r="A80" s="236" t="s">
        <v>328</v>
      </c>
      <c r="B80" s="321">
        <v>5461</v>
      </c>
      <c r="C80" s="191">
        <f t="shared" si="23"/>
        <v>9.2648987409849198E-3</v>
      </c>
      <c r="D80" s="322">
        <v>4964</v>
      </c>
      <c r="E80" s="191">
        <f t="shared" si="28"/>
        <v>0.90899102728438019</v>
      </c>
      <c r="F80" s="322">
        <v>497</v>
      </c>
      <c r="G80" s="192">
        <f t="shared" si="27"/>
        <v>9.1008972715619849E-2</v>
      </c>
      <c r="H80" s="261">
        <v>589429</v>
      </c>
      <c r="K80" s="286"/>
    </row>
    <row r="81" spans="1:11" ht="17.25" thickBot="1">
      <c r="A81" s="237" t="s">
        <v>327</v>
      </c>
      <c r="B81" s="338">
        <v>24015</v>
      </c>
      <c r="C81" s="195">
        <f t="shared" si="23"/>
        <v>4.0742820594168255E-2</v>
      </c>
      <c r="D81" s="336">
        <v>13424</v>
      </c>
      <c r="E81" s="195">
        <f t="shared" si="28"/>
        <v>0.55898396835311259</v>
      </c>
      <c r="F81" s="336">
        <v>10591</v>
      </c>
      <c r="G81" s="197">
        <f t="shared" si="27"/>
        <v>0.44101603164688735</v>
      </c>
      <c r="H81" s="261">
        <v>589429</v>
      </c>
      <c r="K81" s="286"/>
    </row>
    <row r="82" spans="1:11">
      <c r="A82" s="235" t="s">
        <v>329</v>
      </c>
      <c r="B82" s="327">
        <f>B83+B84+B85</f>
        <v>10523</v>
      </c>
      <c r="C82" s="300">
        <f t="shared" si="23"/>
        <v>1.7852871168537687E-2</v>
      </c>
      <c r="D82" s="328">
        <f t="shared" ref="D82:F82" si="31">D83+D84+D85</f>
        <v>7055</v>
      </c>
      <c r="E82" s="329">
        <f>D82/B82</f>
        <v>0.67043618739903066</v>
      </c>
      <c r="F82" s="328">
        <f t="shared" si="31"/>
        <v>3468</v>
      </c>
      <c r="G82" s="330">
        <f>F82/B82</f>
        <v>0.32956381260096929</v>
      </c>
      <c r="H82" s="261">
        <v>589429</v>
      </c>
      <c r="K82" s="286"/>
    </row>
    <row r="83" spans="1:11">
      <c r="A83" s="236" t="s">
        <v>330</v>
      </c>
      <c r="B83" s="306">
        <v>3060</v>
      </c>
      <c r="C83" s="191">
        <f t="shared" si="23"/>
        <v>5.1914649601563544E-3</v>
      </c>
      <c r="D83" s="249">
        <v>1982</v>
      </c>
      <c r="E83" s="191">
        <f t="shared" si="28"/>
        <v>0.64771241830065363</v>
      </c>
      <c r="F83" s="256">
        <v>1078</v>
      </c>
      <c r="G83" s="192">
        <f t="shared" si="27"/>
        <v>0.35228758169934643</v>
      </c>
      <c r="H83" s="261">
        <v>589429</v>
      </c>
      <c r="K83" s="286"/>
    </row>
    <row r="84" spans="1:11">
      <c r="A84" s="236" t="s">
        <v>332</v>
      </c>
      <c r="B84" s="306">
        <f>D84+F84</f>
        <v>3328</v>
      </c>
      <c r="C84" s="191">
        <f t="shared" si="23"/>
        <v>5.646142283464166E-3</v>
      </c>
      <c r="D84" s="249">
        <v>1855</v>
      </c>
      <c r="E84" s="191">
        <f>D84/B84</f>
        <v>0.55739182692307687</v>
      </c>
      <c r="F84" s="260">
        <v>1473</v>
      </c>
      <c r="G84" s="192">
        <f>F84/B84</f>
        <v>0.44260817307692307</v>
      </c>
      <c r="H84" s="261">
        <v>589429</v>
      </c>
      <c r="K84" s="286"/>
    </row>
    <row r="85" spans="1:11" ht="17.25" thickBot="1">
      <c r="A85" s="237" t="s">
        <v>331</v>
      </c>
      <c r="B85" s="338">
        <v>4135</v>
      </c>
      <c r="C85" s="195">
        <f t="shared" si="23"/>
        <v>7.0152639249171653E-3</v>
      </c>
      <c r="D85" s="257">
        <v>3218</v>
      </c>
      <c r="E85" s="195">
        <f t="shared" si="28"/>
        <v>0.7782345828295042</v>
      </c>
      <c r="F85" s="259">
        <v>917</v>
      </c>
      <c r="G85" s="197">
        <f t="shared" si="27"/>
        <v>0.22176541717049578</v>
      </c>
      <c r="H85" s="261">
        <v>589429</v>
      </c>
      <c r="K85" s="286"/>
    </row>
    <row r="87" spans="1:11">
      <c r="A87" t="s">
        <v>6</v>
      </c>
    </row>
  </sheetData>
  <mergeCells count="6">
    <mergeCell ref="A1:G1"/>
    <mergeCell ref="A2:F2"/>
    <mergeCell ref="A3:A4"/>
    <mergeCell ref="B3:C3"/>
    <mergeCell ref="D3:E3"/>
    <mergeCell ref="F3:G3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87"/>
  <sheetViews>
    <sheetView view="pageBreakPreview" zoomScale="85" zoomScaleNormal="85" zoomScaleSheetLayoutView="85" workbookViewId="0">
      <pane ySplit="4" topLeftCell="A5" activePane="bottomLeft" state="frozen"/>
      <selection pane="bottomLeft" sqref="A1:G1"/>
    </sheetView>
  </sheetViews>
  <sheetFormatPr defaultRowHeight="16.5"/>
  <cols>
    <col min="1" max="1" width="18.625" customWidth="1"/>
    <col min="2" max="2" width="11.5" customWidth="1"/>
    <col min="3" max="4" width="10.875" customWidth="1"/>
    <col min="5" max="5" width="11.5" customWidth="1"/>
    <col min="6" max="6" width="10.375" customWidth="1"/>
    <col min="7" max="7" width="12.25" customWidth="1"/>
    <col min="8" max="8" width="10.625" hidden="1" customWidth="1"/>
    <col min="10" max="10" width="9.5" bestFit="1" customWidth="1"/>
  </cols>
  <sheetData>
    <row r="1" spans="1:21" ht="25.5">
      <c r="A1" s="410" t="s">
        <v>8</v>
      </c>
      <c r="B1" s="410"/>
      <c r="C1" s="410"/>
      <c r="D1" s="410"/>
      <c r="E1" s="410"/>
      <c r="F1" s="410"/>
      <c r="G1" s="410"/>
    </row>
    <row r="2" spans="1:21">
      <c r="A2" s="411" t="s">
        <v>385</v>
      </c>
      <c r="B2" s="411"/>
      <c r="C2" s="411"/>
      <c r="D2" s="411"/>
      <c r="E2" s="411"/>
      <c r="F2" s="411"/>
      <c r="G2" s="137" t="s">
        <v>250</v>
      </c>
    </row>
    <row r="3" spans="1:21">
      <c r="A3" s="412" t="s">
        <v>88</v>
      </c>
      <c r="B3" s="414" t="s">
        <v>251</v>
      </c>
      <c r="C3" s="415"/>
      <c r="D3" s="412" t="s">
        <v>252</v>
      </c>
      <c r="E3" s="412"/>
      <c r="F3" s="412" t="s">
        <v>253</v>
      </c>
      <c r="G3" s="412"/>
    </row>
    <row r="4" spans="1:21" ht="17.25" thickBot="1">
      <c r="A4" s="413"/>
      <c r="B4" s="238" t="s">
        <v>333</v>
      </c>
      <c r="C4" s="238" t="s">
        <v>383</v>
      </c>
      <c r="D4" s="238" t="s">
        <v>1</v>
      </c>
      <c r="E4" s="238" t="s">
        <v>254</v>
      </c>
      <c r="F4" s="238" t="s">
        <v>1</v>
      </c>
      <c r="G4" s="239" t="s">
        <v>254</v>
      </c>
    </row>
    <row r="5" spans="1:21" ht="17.25" thickBot="1">
      <c r="A5" s="240" t="s">
        <v>138</v>
      </c>
      <c r="B5" s="241">
        <f>B6+B34+B61</f>
        <v>614099</v>
      </c>
      <c r="C5" s="291">
        <f>E5+G5</f>
        <v>1</v>
      </c>
      <c r="D5" s="241">
        <f t="shared" ref="D5:F5" si="0">D6+D34+D61</f>
        <v>383410</v>
      </c>
      <c r="E5" s="287">
        <f>D5/B5</f>
        <v>0.62434558597229439</v>
      </c>
      <c r="F5" s="241">
        <f t="shared" si="0"/>
        <v>230689</v>
      </c>
      <c r="G5" s="292">
        <f>F5/B5</f>
        <v>0.37565441402770561</v>
      </c>
      <c r="H5" s="170"/>
      <c r="J5" s="170"/>
    </row>
    <row r="6" spans="1:21" s="224" customFormat="1" ht="17.25" thickBot="1">
      <c r="A6" s="227" t="s">
        <v>375</v>
      </c>
      <c r="B6" s="264">
        <f>SUM(B7+B10+B12+B18+B26+B28+B32)</f>
        <v>292790</v>
      </c>
      <c r="C6" s="262">
        <f>B6/H6</f>
        <v>0.496734975713784</v>
      </c>
      <c r="D6" s="265">
        <f>SUM(D7+D10+D12+D18+D26+D28+D32)</f>
        <v>169480</v>
      </c>
      <c r="E6" s="262">
        <f>D6/B6</f>
        <v>0.57884490590525628</v>
      </c>
      <c r="F6" s="265">
        <f>SUM(F7+F10+F12+F18+F26+F28+F32)</f>
        <v>123310</v>
      </c>
      <c r="G6" s="266">
        <f>F6/B6</f>
        <v>0.42115509409474366</v>
      </c>
      <c r="H6" s="261">
        <v>589429</v>
      </c>
      <c r="I6" s="286"/>
      <c r="J6" s="79"/>
      <c r="K6" s="286"/>
      <c r="L6"/>
      <c r="M6"/>
      <c r="N6"/>
      <c r="O6"/>
      <c r="P6"/>
      <c r="Q6"/>
      <c r="R6"/>
      <c r="S6"/>
      <c r="T6"/>
      <c r="U6"/>
    </row>
    <row r="7" spans="1:21">
      <c r="A7" s="228" t="s">
        <v>256</v>
      </c>
      <c r="B7" s="200">
        <f>B8+B9</f>
        <v>11653</v>
      </c>
      <c r="C7" s="268">
        <f t="shared" ref="C7:C70" si="1">B7/H7</f>
        <v>1.9769980778007189E-2</v>
      </c>
      <c r="D7" s="200">
        <f>D8+D9</f>
        <v>7390</v>
      </c>
      <c r="E7" s="268">
        <f t="shared" ref="E7:E33" si="2">D7/B7</f>
        <v>0.63417145799364971</v>
      </c>
      <c r="F7" s="200">
        <f>F8+F9</f>
        <v>4263</v>
      </c>
      <c r="G7" s="204">
        <f t="shared" ref="G7:G33" si="3">F7/B7</f>
        <v>0.36582854200635029</v>
      </c>
      <c r="H7" s="261">
        <v>589429</v>
      </c>
      <c r="K7" s="286"/>
    </row>
    <row r="8" spans="1:21">
      <c r="A8" s="229" t="s">
        <v>258</v>
      </c>
      <c r="B8" s="190">
        <f>SUM(D8+F8)</f>
        <v>5580</v>
      </c>
      <c r="C8" s="250">
        <f t="shared" si="1"/>
        <v>9.4667890449910003E-3</v>
      </c>
      <c r="D8" s="190">
        <v>3830</v>
      </c>
      <c r="E8" s="250">
        <f t="shared" si="2"/>
        <v>0.68637992831541217</v>
      </c>
      <c r="F8" s="190">
        <v>1750</v>
      </c>
      <c r="G8" s="192">
        <f t="shared" si="3"/>
        <v>0.31362007168458783</v>
      </c>
      <c r="H8" s="261">
        <v>589429</v>
      </c>
      <c r="K8" s="286"/>
    </row>
    <row r="9" spans="1:21" ht="17.25" thickBot="1">
      <c r="A9" s="230" t="s">
        <v>257</v>
      </c>
      <c r="B9" s="190">
        <f>SUM(D9+F9)</f>
        <v>6073</v>
      </c>
      <c r="C9" s="258">
        <f t="shared" si="1"/>
        <v>1.0303191733016191E-2</v>
      </c>
      <c r="D9" s="194">
        <v>3560</v>
      </c>
      <c r="E9" s="258">
        <f t="shared" si="2"/>
        <v>0.58620121850815088</v>
      </c>
      <c r="F9" s="194">
        <v>2513</v>
      </c>
      <c r="G9" s="197">
        <f t="shared" si="3"/>
        <v>0.41379878149184918</v>
      </c>
      <c r="H9" s="261">
        <v>589429</v>
      </c>
      <c r="K9" s="286"/>
    </row>
    <row r="10" spans="1:21">
      <c r="A10" s="228" t="s">
        <v>259</v>
      </c>
      <c r="B10" s="208">
        <f>SUM(B11)</f>
        <v>3219</v>
      </c>
      <c r="C10" s="268">
        <f t="shared" si="1"/>
        <v>5.4612175512233022E-3</v>
      </c>
      <c r="D10" s="248">
        <f>D11</f>
        <v>1832</v>
      </c>
      <c r="E10" s="268">
        <f t="shared" si="2"/>
        <v>0.56912084498291393</v>
      </c>
      <c r="F10" s="248">
        <f>F11</f>
        <v>1387</v>
      </c>
      <c r="G10" s="204">
        <f t="shared" si="3"/>
        <v>0.43087915501708607</v>
      </c>
      <c r="H10" s="261">
        <v>589429</v>
      </c>
      <c r="K10" s="286"/>
    </row>
    <row r="11" spans="1:21" ht="17.25" thickBot="1">
      <c r="A11" s="230" t="s">
        <v>260</v>
      </c>
      <c r="B11" s="194">
        <f>SUM(D11+F11)</f>
        <v>3219</v>
      </c>
      <c r="C11" s="258">
        <f t="shared" si="1"/>
        <v>5.4612175512233022E-3</v>
      </c>
      <c r="D11" s="196">
        <v>1832</v>
      </c>
      <c r="E11" s="258">
        <f t="shared" si="2"/>
        <v>0.56912084498291393</v>
      </c>
      <c r="F11" s="196">
        <v>1387</v>
      </c>
      <c r="G11" s="197">
        <f t="shared" si="3"/>
        <v>0.43087915501708607</v>
      </c>
      <c r="H11" s="261">
        <v>589429</v>
      </c>
      <c r="K11" s="286"/>
    </row>
    <row r="12" spans="1:21">
      <c r="A12" s="228" t="s">
        <v>376</v>
      </c>
      <c r="B12" s="208">
        <f>SUM(B13:B17)</f>
        <v>85637</v>
      </c>
      <c r="C12" s="268">
        <f t="shared" si="1"/>
        <v>0.1452880669257875</v>
      </c>
      <c r="D12" s="208">
        <f t="shared" ref="D12:F12" si="4">SUM(D13:D17)</f>
        <v>43992</v>
      </c>
      <c r="E12" s="268">
        <f t="shared" si="2"/>
        <v>0.51370318904211965</v>
      </c>
      <c r="F12" s="200">
        <f t="shared" si="4"/>
        <v>41645</v>
      </c>
      <c r="G12" s="204">
        <f t="shared" si="3"/>
        <v>0.48629681095788035</v>
      </c>
      <c r="H12" s="261">
        <v>589429</v>
      </c>
      <c r="K12" s="286"/>
    </row>
    <row r="13" spans="1:21">
      <c r="A13" s="229" t="s">
        <v>265</v>
      </c>
      <c r="B13" s="249">
        <v>3344</v>
      </c>
      <c r="C13" s="250">
        <f t="shared" si="1"/>
        <v>5.6732871982885132E-3</v>
      </c>
      <c r="D13" s="249">
        <v>1890</v>
      </c>
      <c r="E13" s="250">
        <f t="shared" si="2"/>
        <v>0.56519138755980858</v>
      </c>
      <c r="F13" s="249">
        <v>1454</v>
      </c>
      <c r="G13" s="285">
        <f t="shared" si="3"/>
        <v>0.43480861244019137</v>
      </c>
      <c r="H13" s="261">
        <v>589429</v>
      </c>
      <c r="K13" s="286"/>
    </row>
    <row r="14" spans="1:21">
      <c r="A14" s="229" t="s">
        <v>264</v>
      </c>
      <c r="B14" s="249">
        <f>SUM(D14+F14)</f>
        <v>30455</v>
      </c>
      <c r="C14" s="250">
        <f t="shared" si="1"/>
        <v>5.1668648810967902E-2</v>
      </c>
      <c r="D14" s="253">
        <v>16140</v>
      </c>
      <c r="E14" s="250">
        <f t="shared" si="2"/>
        <v>0.52996223936956166</v>
      </c>
      <c r="F14" s="253">
        <v>14315</v>
      </c>
      <c r="G14" s="273">
        <f t="shared" si="3"/>
        <v>0.47003776063043834</v>
      </c>
      <c r="H14" s="261">
        <v>589429</v>
      </c>
      <c r="K14" s="286"/>
    </row>
    <row r="15" spans="1:21">
      <c r="A15" s="229" t="s">
        <v>261</v>
      </c>
      <c r="B15" s="249">
        <f t="shared" ref="B15:B17" si="5">SUM(D15+F15)</f>
        <v>2562</v>
      </c>
      <c r="C15" s="250">
        <f t="shared" si="1"/>
        <v>4.3465794862485559E-3</v>
      </c>
      <c r="D15" s="193">
        <v>1352</v>
      </c>
      <c r="E15" s="250">
        <f t="shared" si="2"/>
        <v>0.52771272443403594</v>
      </c>
      <c r="F15" s="193">
        <v>1210</v>
      </c>
      <c r="G15" s="192">
        <f t="shared" si="3"/>
        <v>0.47228727556596412</v>
      </c>
      <c r="H15" s="261">
        <v>589429</v>
      </c>
      <c r="K15" s="286"/>
    </row>
    <row r="16" spans="1:21">
      <c r="A16" s="229" t="s">
        <v>377</v>
      </c>
      <c r="B16" s="249">
        <f t="shared" si="5"/>
        <v>42902</v>
      </c>
      <c r="C16" s="250">
        <f t="shared" si="1"/>
        <v>7.2785695987133317E-2</v>
      </c>
      <c r="D16" s="190">
        <v>20916</v>
      </c>
      <c r="E16" s="250">
        <f t="shared" si="2"/>
        <v>0.48752971889422403</v>
      </c>
      <c r="F16" s="190">
        <v>21986</v>
      </c>
      <c r="G16" s="192">
        <f t="shared" si="3"/>
        <v>0.51247028110577597</v>
      </c>
      <c r="H16" s="261">
        <v>589429</v>
      </c>
      <c r="K16" s="286"/>
    </row>
    <row r="17" spans="1:11" ht="17.25" thickBot="1">
      <c r="A17" s="231" t="s">
        <v>378</v>
      </c>
      <c r="B17" s="249">
        <f t="shared" si="5"/>
        <v>6374</v>
      </c>
      <c r="C17" s="258">
        <f t="shared" si="1"/>
        <v>1.0813855443149218E-2</v>
      </c>
      <c r="D17" s="251">
        <v>3694</v>
      </c>
      <c r="E17" s="258">
        <f t="shared" si="2"/>
        <v>0.57954188892375269</v>
      </c>
      <c r="F17" s="251">
        <v>2680</v>
      </c>
      <c r="G17" s="197">
        <f t="shared" si="3"/>
        <v>0.42045811107624725</v>
      </c>
      <c r="H17" s="261">
        <v>589429</v>
      </c>
      <c r="K17" s="286"/>
    </row>
    <row r="18" spans="1:11">
      <c r="A18" s="228" t="s">
        <v>379</v>
      </c>
      <c r="B18" s="252">
        <f>SUM(B19:B25)</f>
        <v>128142</v>
      </c>
      <c r="C18" s="268">
        <f t="shared" si="1"/>
        <v>0.21740022971384171</v>
      </c>
      <c r="D18" s="252">
        <f>SUM(D19:D25)</f>
        <v>77006</v>
      </c>
      <c r="E18" s="268">
        <f t="shared" si="2"/>
        <v>0.60094270418754192</v>
      </c>
      <c r="F18" s="269">
        <f>SUM(F19:F25)</f>
        <v>51136</v>
      </c>
      <c r="G18" s="204">
        <f t="shared" si="3"/>
        <v>0.39905729581245808</v>
      </c>
      <c r="H18" s="261">
        <v>589429</v>
      </c>
      <c r="K18" s="286"/>
    </row>
    <row r="19" spans="1:11">
      <c r="A19" s="229" t="s">
        <v>380</v>
      </c>
      <c r="B19" s="253">
        <f t="shared" ref="B19:B25" si="6">SUM(D19+F19)</f>
        <v>7538</v>
      </c>
      <c r="C19" s="250">
        <f t="shared" si="1"/>
        <v>1.2788647996620458E-2</v>
      </c>
      <c r="D19" s="254">
        <v>4664</v>
      </c>
      <c r="E19" s="250">
        <f t="shared" si="2"/>
        <v>0.61873175908729106</v>
      </c>
      <c r="F19" s="254">
        <v>2874</v>
      </c>
      <c r="G19" s="192">
        <f t="shared" si="3"/>
        <v>0.38126824091270894</v>
      </c>
      <c r="H19" s="261">
        <v>589429</v>
      </c>
      <c r="K19" s="286"/>
    </row>
    <row r="20" spans="1:11">
      <c r="A20" s="229" t="s">
        <v>268</v>
      </c>
      <c r="B20" s="253">
        <f t="shared" si="6"/>
        <v>26922</v>
      </c>
      <c r="C20" s="250">
        <f t="shared" si="1"/>
        <v>4.5674712306316791E-2</v>
      </c>
      <c r="D20" s="190">
        <v>14670</v>
      </c>
      <c r="E20" s="250">
        <f t="shared" si="2"/>
        <v>0.54490751058613773</v>
      </c>
      <c r="F20" s="190">
        <v>12252</v>
      </c>
      <c r="G20" s="192">
        <f t="shared" si="3"/>
        <v>0.45509248941386227</v>
      </c>
      <c r="H20" s="261">
        <v>589429</v>
      </c>
      <c r="K20" s="286"/>
    </row>
    <row r="21" spans="1:11" ht="15.75" customHeight="1">
      <c r="A21" s="229" t="s">
        <v>273</v>
      </c>
      <c r="B21" s="253">
        <f t="shared" si="6"/>
        <v>39827</v>
      </c>
      <c r="C21" s="250">
        <f t="shared" si="1"/>
        <v>6.7568782669329128E-2</v>
      </c>
      <c r="D21" s="190">
        <v>23195</v>
      </c>
      <c r="E21" s="250">
        <f t="shared" si="2"/>
        <v>0.58239385341602434</v>
      </c>
      <c r="F21" s="190">
        <v>16632</v>
      </c>
      <c r="G21" s="192">
        <f t="shared" si="3"/>
        <v>0.41760614658397571</v>
      </c>
      <c r="H21" s="261">
        <v>589429</v>
      </c>
      <c r="K21" s="286"/>
    </row>
    <row r="22" spans="1:11">
      <c r="A22" s="229" t="s">
        <v>270</v>
      </c>
      <c r="B22" s="253">
        <f t="shared" si="6"/>
        <v>4348</v>
      </c>
      <c r="C22" s="250">
        <f t="shared" si="1"/>
        <v>7.3766306035162842E-3</v>
      </c>
      <c r="D22" s="190">
        <v>2554</v>
      </c>
      <c r="E22" s="250">
        <f t="shared" si="2"/>
        <v>0.58739650413983435</v>
      </c>
      <c r="F22" s="190">
        <v>1794</v>
      </c>
      <c r="G22" s="192">
        <f t="shared" si="3"/>
        <v>0.41260349586016559</v>
      </c>
      <c r="H22" s="261">
        <v>589429</v>
      </c>
      <c r="K22" s="286"/>
    </row>
    <row r="23" spans="1:11">
      <c r="A23" s="229" t="s">
        <v>269</v>
      </c>
      <c r="B23" s="253">
        <f t="shared" si="6"/>
        <v>9684</v>
      </c>
      <c r="C23" s="250">
        <f t="shared" si="1"/>
        <v>1.6429459697435995E-2</v>
      </c>
      <c r="D23" s="190">
        <v>5176</v>
      </c>
      <c r="E23" s="250">
        <f t="shared" si="2"/>
        <v>0.53448988021478727</v>
      </c>
      <c r="F23" s="190">
        <v>4508</v>
      </c>
      <c r="G23" s="192">
        <f t="shared" si="3"/>
        <v>0.46551011978521273</v>
      </c>
      <c r="H23" s="261">
        <v>589429</v>
      </c>
      <c r="K23" s="286"/>
    </row>
    <row r="24" spans="1:11">
      <c r="A24" s="229" t="s">
        <v>272</v>
      </c>
      <c r="B24" s="249">
        <f t="shared" si="6"/>
        <v>13456</v>
      </c>
      <c r="C24" s="250">
        <f t="shared" si="1"/>
        <v>2.2828873367275786E-2</v>
      </c>
      <c r="D24" s="249">
        <v>8749</v>
      </c>
      <c r="E24" s="250">
        <f t="shared" si="2"/>
        <v>0.65019322235434007</v>
      </c>
      <c r="F24" s="249">
        <v>4707</v>
      </c>
      <c r="G24" s="285">
        <f t="shared" si="3"/>
        <v>0.34980677764565993</v>
      </c>
      <c r="H24" s="261">
        <v>589429</v>
      </c>
      <c r="K24" s="286"/>
    </row>
    <row r="25" spans="1:11" ht="17.25" thickBot="1">
      <c r="A25" s="230" t="s">
        <v>267</v>
      </c>
      <c r="B25" s="253">
        <f t="shared" si="6"/>
        <v>26367</v>
      </c>
      <c r="C25" s="250">
        <f t="shared" si="1"/>
        <v>4.4733123073347258E-2</v>
      </c>
      <c r="D25" s="190">
        <v>17998</v>
      </c>
      <c r="E25" s="250">
        <f t="shared" si="2"/>
        <v>0.68259566882845979</v>
      </c>
      <c r="F25" s="190">
        <v>8369</v>
      </c>
      <c r="G25" s="192">
        <f t="shared" si="3"/>
        <v>0.31740433117154021</v>
      </c>
      <c r="H25" s="261">
        <v>589429</v>
      </c>
      <c r="K25" s="286"/>
    </row>
    <row r="26" spans="1:11">
      <c r="A26" s="228" t="s">
        <v>3</v>
      </c>
      <c r="B26" s="290">
        <f>B27</f>
        <v>60527</v>
      </c>
      <c r="C26" s="270">
        <f t="shared" si="1"/>
        <v>0.102687516223328</v>
      </c>
      <c r="D26" s="208">
        <f>D27</f>
        <v>36569</v>
      </c>
      <c r="E26" s="270">
        <f t="shared" si="2"/>
        <v>0.60417664843788721</v>
      </c>
      <c r="F26" s="208">
        <f>F27</f>
        <v>23958</v>
      </c>
      <c r="G26" s="210">
        <f t="shared" si="3"/>
        <v>0.39582335156211279</v>
      </c>
      <c r="H26" s="261">
        <v>589429</v>
      </c>
      <c r="K26" s="286"/>
    </row>
    <row r="27" spans="1:11" ht="17.25" thickBot="1">
      <c r="A27" s="230" t="s">
        <v>274</v>
      </c>
      <c r="B27" s="194">
        <f>SUM(D27+F27)</f>
        <v>60527</v>
      </c>
      <c r="C27" s="258">
        <f t="shared" si="1"/>
        <v>0.102687516223328</v>
      </c>
      <c r="D27" s="194">
        <v>36569</v>
      </c>
      <c r="E27" s="258">
        <f t="shared" si="2"/>
        <v>0.60417664843788721</v>
      </c>
      <c r="F27" s="194">
        <v>23958</v>
      </c>
      <c r="G27" s="197">
        <f t="shared" si="3"/>
        <v>0.39582335156211279</v>
      </c>
      <c r="H27" s="261">
        <v>589429</v>
      </c>
      <c r="K27" s="286"/>
    </row>
    <row r="28" spans="1:11">
      <c r="A28" s="228" t="s">
        <v>4</v>
      </c>
      <c r="B28" s="208">
        <f>SUM(B29:B31)</f>
        <v>2902</v>
      </c>
      <c r="C28" s="268">
        <f t="shared" si="1"/>
        <v>4.9234089262659283E-3</v>
      </c>
      <c r="D28" s="208">
        <f>SUM(D29:D31)</f>
        <v>2207</v>
      </c>
      <c r="E28" s="268">
        <f t="shared" si="2"/>
        <v>0.76050999310820122</v>
      </c>
      <c r="F28" s="202">
        <f>SUM(F29:F31)</f>
        <v>695</v>
      </c>
      <c r="G28" s="204">
        <f t="shared" si="3"/>
        <v>0.23949000689179875</v>
      </c>
      <c r="H28" s="261">
        <v>589429</v>
      </c>
      <c r="K28" s="286"/>
    </row>
    <row r="29" spans="1:11">
      <c r="A29" s="232" t="s">
        <v>277</v>
      </c>
      <c r="B29" s="193">
        <f>SUM(D29+F29)</f>
        <v>556</v>
      </c>
      <c r="C29" s="250">
        <f t="shared" si="1"/>
        <v>9.4328579014605664E-4</v>
      </c>
      <c r="D29" s="193">
        <v>503</v>
      </c>
      <c r="E29" s="250">
        <f t="shared" si="2"/>
        <v>0.90467625899280579</v>
      </c>
      <c r="F29" s="193">
        <v>53</v>
      </c>
      <c r="G29" s="192">
        <f t="shared" si="3"/>
        <v>9.5323741007194249E-2</v>
      </c>
      <c r="H29" s="261">
        <v>589429</v>
      </c>
      <c r="K29" s="286"/>
    </row>
    <row r="30" spans="1:11">
      <c r="A30" s="232" t="s">
        <v>275</v>
      </c>
      <c r="B30" s="193">
        <f t="shared" ref="B30:B31" si="7">SUM(D30+F30)</f>
        <v>1708</v>
      </c>
      <c r="C30" s="250">
        <f t="shared" si="1"/>
        <v>2.8977196574990374E-3</v>
      </c>
      <c r="D30" s="190">
        <v>1274</v>
      </c>
      <c r="E30" s="250">
        <f t="shared" si="2"/>
        <v>0.74590163934426235</v>
      </c>
      <c r="F30" s="193">
        <v>434</v>
      </c>
      <c r="G30" s="192">
        <f t="shared" si="3"/>
        <v>0.25409836065573771</v>
      </c>
      <c r="H30" s="261">
        <v>589429</v>
      </c>
      <c r="K30" s="286"/>
    </row>
    <row r="31" spans="1:11" ht="17.25" thickBot="1">
      <c r="A31" s="233" t="s">
        <v>276</v>
      </c>
      <c r="B31" s="193">
        <f t="shared" si="7"/>
        <v>638</v>
      </c>
      <c r="C31" s="258">
        <f t="shared" si="1"/>
        <v>1.0824034786208348E-3</v>
      </c>
      <c r="D31" s="196">
        <v>430</v>
      </c>
      <c r="E31" s="258">
        <f t="shared" si="2"/>
        <v>0.6739811912225705</v>
      </c>
      <c r="F31" s="196">
        <v>208</v>
      </c>
      <c r="G31" s="197">
        <f t="shared" si="3"/>
        <v>0.32601880877742945</v>
      </c>
      <c r="H31" s="261">
        <v>589429</v>
      </c>
      <c r="K31" s="286"/>
    </row>
    <row r="32" spans="1:11">
      <c r="A32" s="228" t="s">
        <v>5</v>
      </c>
      <c r="B32" s="248">
        <f>B33</f>
        <v>710</v>
      </c>
      <c r="C32" s="268">
        <f t="shared" si="1"/>
        <v>1.204555595330396E-3</v>
      </c>
      <c r="D32" s="248">
        <f>D33</f>
        <v>484</v>
      </c>
      <c r="E32" s="268">
        <f t="shared" si="2"/>
        <v>0.6816901408450704</v>
      </c>
      <c r="F32" s="202">
        <f>F33</f>
        <v>226</v>
      </c>
      <c r="G32" s="204">
        <f t="shared" si="3"/>
        <v>0.3183098591549296</v>
      </c>
      <c r="H32" s="261">
        <v>589429</v>
      </c>
      <c r="K32" s="286"/>
    </row>
    <row r="33" spans="1:21" ht="17.25" thickBot="1">
      <c r="A33" s="233" t="s">
        <v>278</v>
      </c>
      <c r="B33" s="193">
        <f>SUM(D33+F33)</f>
        <v>710</v>
      </c>
      <c r="C33" s="250">
        <f t="shared" si="1"/>
        <v>1.204555595330396E-3</v>
      </c>
      <c r="D33" s="190">
        <v>484</v>
      </c>
      <c r="E33" s="250">
        <f t="shared" si="2"/>
        <v>0.6816901408450704</v>
      </c>
      <c r="F33" s="193">
        <v>226</v>
      </c>
      <c r="G33" s="192">
        <f t="shared" si="3"/>
        <v>0.3183098591549296</v>
      </c>
      <c r="H33" s="261">
        <v>589429</v>
      </c>
      <c r="K33" s="286"/>
    </row>
    <row r="34" spans="1:21" s="224" customFormat="1" ht="17.25" thickBot="1">
      <c r="A34" s="234" t="s">
        <v>281</v>
      </c>
      <c r="B34" s="264">
        <f>B35+B39+B44+B52+B55</f>
        <v>159455</v>
      </c>
      <c r="C34" s="262">
        <f t="shared" si="1"/>
        <v>0.27052452458226522</v>
      </c>
      <c r="D34" s="265">
        <f>D35+D39+D44+D52+D55</f>
        <v>105364</v>
      </c>
      <c r="E34" s="288">
        <f t="shared" ref="E34:E40" si="8">D34/B34</f>
        <v>0.66077576745790345</v>
      </c>
      <c r="F34" s="265">
        <f>F35+F39+F44+F52+F55</f>
        <v>54091</v>
      </c>
      <c r="G34" s="289">
        <f t="shared" ref="G34:G40" si="9">F34/B34</f>
        <v>0.33922423254209649</v>
      </c>
      <c r="H34" s="261">
        <v>589429</v>
      </c>
      <c r="I34"/>
      <c r="J34"/>
      <c r="K34" s="286"/>
      <c r="L34"/>
      <c r="M34"/>
      <c r="N34"/>
      <c r="O34"/>
      <c r="P34"/>
      <c r="Q34"/>
      <c r="R34"/>
      <c r="S34"/>
      <c r="T34"/>
      <c r="U34"/>
    </row>
    <row r="35" spans="1:21">
      <c r="A35" s="235" t="s">
        <v>282</v>
      </c>
      <c r="B35" s="255">
        <f>SUM(B36:B38)</f>
        <v>7586</v>
      </c>
      <c r="C35" s="268">
        <f t="shared" si="1"/>
        <v>1.2870082741093499E-2</v>
      </c>
      <c r="D35" s="255">
        <f t="shared" ref="D35:F35" si="10">SUM(D36:D38)</f>
        <v>4843</v>
      </c>
      <c r="E35" s="270">
        <f t="shared" si="8"/>
        <v>0.63841286580543111</v>
      </c>
      <c r="F35" s="255">
        <f t="shared" si="10"/>
        <v>2743</v>
      </c>
      <c r="G35" s="284">
        <f t="shared" si="9"/>
        <v>0.36158713419456895</v>
      </c>
      <c r="H35" s="261">
        <v>589429</v>
      </c>
      <c r="K35" s="286"/>
    </row>
    <row r="36" spans="1:21">
      <c r="A36" s="236" t="s">
        <v>284</v>
      </c>
      <c r="B36" s="249">
        <v>2417</v>
      </c>
      <c r="C36" s="250">
        <f t="shared" si="1"/>
        <v>4.1005786956529117E-3</v>
      </c>
      <c r="D36" s="249">
        <v>1934</v>
      </c>
      <c r="E36" s="191">
        <f t="shared" si="8"/>
        <v>0.80016549441456353</v>
      </c>
      <c r="F36" s="256">
        <v>483</v>
      </c>
      <c r="G36" s="192">
        <f t="shared" si="9"/>
        <v>0.1998345055854365</v>
      </c>
      <c r="H36" s="261">
        <v>589429</v>
      </c>
      <c r="K36" s="286"/>
    </row>
    <row r="37" spans="1:21">
      <c r="A37" s="236" t="s">
        <v>283</v>
      </c>
      <c r="B37" s="249">
        <v>2519</v>
      </c>
      <c r="C37" s="250">
        <f t="shared" si="1"/>
        <v>4.2736275276581233E-3</v>
      </c>
      <c r="D37" s="249">
        <v>1637</v>
      </c>
      <c r="E37" s="191">
        <f t="shared" si="8"/>
        <v>0.64986105597459309</v>
      </c>
      <c r="F37" s="249">
        <v>882</v>
      </c>
      <c r="G37" s="192">
        <f t="shared" si="9"/>
        <v>0.35013894402540691</v>
      </c>
      <c r="H37" s="261">
        <v>589429</v>
      </c>
      <c r="K37" s="286"/>
    </row>
    <row r="38" spans="1:21" ht="17.25" thickBot="1">
      <c r="A38" s="237" t="s">
        <v>285</v>
      </c>
      <c r="B38" s="249">
        <v>2650</v>
      </c>
      <c r="C38" s="195">
        <f t="shared" si="1"/>
        <v>4.4958765177824638E-3</v>
      </c>
      <c r="D38" s="257">
        <v>1272</v>
      </c>
      <c r="E38" s="195">
        <f t="shared" si="8"/>
        <v>0.48</v>
      </c>
      <c r="F38" s="257">
        <v>1378</v>
      </c>
      <c r="G38" s="197">
        <f t="shared" si="9"/>
        <v>0.52</v>
      </c>
      <c r="H38" s="261">
        <v>589429</v>
      </c>
      <c r="K38" s="286"/>
    </row>
    <row r="39" spans="1:21">
      <c r="A39" s="235" t="s">
        <v>286</v>
      </c>
      <c r="B39" s="255">
        <f>SUM(B40:B43)</f>
        <v>66183</v>
      </c>
      <c r="C39" s="268">
        <f t="shared" si="1"/>
        <v>0.11228324361373465</v>
      </c>
      <c r="D39" s="255">
        <f t="shared" ref="D39:F39" si="11">SUM(D40:D43)</f>
        <v>41439</v>
      </c>
      <c r="E39" s="270">
        <f t="shared" si="8"/>
        <v>0.62612755541453247</v>
      </c>
      <c r="F39" s="255">
        <f t="shared" si="11"/>
        <v>24744</v>
      </c>
      <c r="G39" s="270">
        <f t="shared" si="9"/>
        <v>0.37387244458546759</v>
      </c>
      <c r="H39" s="261">
        <v>589429</v>
      </c>
      <c r="I39" s="283"/>
      <c r="K39" s="286"/>
    </row>
    <row r="40" spans="1:21">
      <c r="A40" s="236" t="s">
        <v>289</v>
      </c>
      <c r="B40" s="249">
        <f>D40+F40</f>
        <v>10637</v>
      </c>
      <c r="C40" s="250">
        <f t="shared" si="1"/>
        <v>1.8046278686661157E-2</v>
      </c>
      <c r="D40" s="249">
        <v>6120</v>
      </c>
      <c r="E40" s="191">
        <f t="shared" si="8"/>
        <v>0.57535019272351229</v>
      </c>
      <c r="F40" s="249">
        <v>4517</v>
      </c>
      <c r="G40" s="192">
        <f t="shared" si="9"/>
        <v>0.42464980727648771</v>
      </c>
      <c r="H40" s="261">
        <v>589429</v>
      </c>
      <c r="I40" s="283"/>
      <c r="K40" s="286"/>
    </row>
    <row r="41" spans="1:21">
      <c r="A41" s="236" t="s">
        <v>290</v>
      </c>
      <c r="B41" s="249">
        <f>D41+F41</f>
        <v>5259</v>
      </c>
      <c r="C41" s="250">
        <f t="shared" si="1"/>
        <v>8.9221941913275385E-3</v>
      </c>
      <c r="D41" s="249">
        <v>3193</v>
      </c>
      <c r="E41" s="191">
        <f>D41/B41</f>
        <v>0.60714964822209549</v>
      </c>
      <c r="F41" s="249">
        <v>2066</v>
      </c>
      <c r="G41" s="192">
        <f t="shared" ref="G41" si="12">F41/B41</f>
        <v>0.39285035177790456</v>
      </c>
      <c r="H41" s="261">
        <v>589429</v>
      </c>
      <c r="I41" s="283"/>
      <c r="K41" s="286"/>
    </row>
    <row r="42" spans="1:21">
      <c r="A42" s="236" t="s">
        <v>291</v>
      </c>
      <c r="B42" s="249">
        <v>8499</v>
      </c>
      <c r="C42" s="250">
        <f t="shared" si="1"/>
        <v>1.4419039443257797E-2</v>
      </c>
      <c r="D42" s="249">
        <v>5205</v>
      </c>
      <c r="E42" s="191">
        <f>D42/B42</f>
        <v>0.61242499117543236</v>
      </c>
      <c r="F42" s="249">
        <v>3294</v>
      </c>
      <c r="G42" s="192">
        <f>F42/B42</f>
        <v>0.38757500882456758</v>
      </c>
      <c r="H42" s="261">
        <v>589429</v>
      </c>
      <c r="I42" s="283"/>
      <c r="K42" s="286"/>
    </row>
    <row r="43" spans="1:21" ht="17.25" thickBot="1">
      <c r="A43" s="237" t="s">
        <v>287</v>
      </c>
      <c r="B43" s="249">
        <v>41788</v>
      </c>
      <c r="C43" s="195">
        <f t="shared" si="1"/>
        <v>7.0895731292488148E-2</v>
      </c>
      <c r="D43" s="257">
        <v>26921</v>
      </c>
      <c r="E43" s="195">
        <v>0.64400000000000002</v>
      </c>
      <c r="F43" s="257">
        <v>14867</v>
      </c>
      <c r="G43" s="197">
        <v>0.35599999999999998</v>
      </c>
      <c r="H43" s="261">
        <v>589429</v>
      </c>
      <c r="I43" s="283"/>
      <c r="K43" s="286"/>
    </row>
    <row r="44" spans="1:21">
      <c r="A44" s="235" t="s">
        <v>292</v>
      </c>
      <c r="B44" s="255">
        <f>SUM(B45:B51)</f>
        <v>40058</v>
      </c>
      <c r="C44" s="268">
        <f t="shared" si="1"/>
        <v>6.7960687377105644E-2</v>
      </c>
      <c r="D44" s="255">
        <f t="shared" ref="D44:F44" si="13">SUM(D45:D51)</f>
        <v>26023</v>
      </c>
      <c r="E44" s="270">
        <f>D44/B44</f>
        <v>0.64963303210345003</v>
      </c>
      <c r="F44" s="255">
        <f t="shared" si="13"/>
        <v>14035</v>
      </c>
      <c r="G44" s="270">
        <f>F44/B44</f>
        <v>0.35036696789655003</v>
      </c>
      <c r="H44" s="261">
        <v>589429</v>
      </c>
      <c r="I44" s="283"/>
      <c r="K44" s="286"/>
    </row>
    <row r="45" spans="1:21">
      <c r="A45" s="236" t="s">
        <v>296</v>
      </c>
      <c r="B45" s="249">
        <v>4820</v>
      </c>
      <c r="C45" s="250">
        <f t="shared" si="1"/>
        <v>8.1774055908345189E-3</v>
      </c>
      <c r="D45" s="249">
        <v>2141</v>
      </c>
      <c r="E45" s="276">
        <v>0.44</v>
      </c>
      <c r="F45" s="249">
        <v>2679</v>
      </c>
      <c r="G45" s="277">
        <v>0.56000000000000005</v>
      </c>
      <c r="H45" s="261">
        <v>589429</v>
      </c>
      <c r="K45" s="286"/>
    </row>
    <row r="46" spans="1:21">
      <c r="A46" s="236" t="s">
        <v>297</v>
      </c>
      <c r="B46" s="249">
        <v>940</v>
      </c>
      <c r="C46" s="250">
        <f t="shared" si="1"/>
        <v>1.5947637459303836E-3</v>
      </c>
      <c r="D46" s="256">
        <v>566</v>
      </c>
      <c r="E46" s="191">
        <v>0.60209999999999997</v>
      </c>
      <c r="F46" s="256">
        <v>374</v>
      </c>
      <c r="G46" s="192">
        <v>0.39789999999999998</v>
      </c>
      <c r="H46" s="261">
        <v>589429</v>
      </c>
      <c r="K46" s="286"/>
    </row>
    <row r="47" spans="1:21">
      <c r="A47" s="236" t="s">
        <v>295</v>
      </c>
      <c r="B47" s="249">
        <v>2166</v>
      </c>
      <c r="C47" s="250">
        <f t="shared" si="1"/>
        <v>3.6747428443459685E-3</v>
      </c>
      <c r="D47" s="249">
        <v>1063</v>
      </c>
      <c r="E47" s="191">
        <v>0.49080000000000001</v>
      </c>
      <c r="F47" s="249">
        <v>1103</v>
      </c>
      <c r="G47" s="192">
        <v>0.50919999999999999</v>
      </c>
      <c r="H47" s="261">
        <v>589429</v>
      </c>
      <c r="K47" s="286"/>
    </row>
    <row r="48" spans="1:21">
      <c r="A48" s="236" t="s">
        <v>298</v>
      </c>
      <c r="B48" s="249">
        <f>D48+F48</f>
        <v>6180</v>
      </c>
      <c r="C48" s="250">
        <f t="shared" si="1"/>
        <v>1.048472335090401E-2</v>
      </c>
      <c r="D48" s="249">
        <v>4222</v>
      </c>
      <c r="E48" s="272">
        <f>D48/B48</f>
        <v>0.68317152103559875</v>
      </c>
      <c r="F48" s="249">
        <v>1958</v>
      </c>
      <c r="G48" s="273">
        <f>F48/B48</f>
        <v>0.31682847896440131</v>
      </c>
      <c r="H48" s="261">
        <v>589429</v>
      </c>
      <c r="K48" s="286"/>
    </row>
    <row r="49" spans="1:21">
      <c r="A49" s="236" t="s">
        <v>293</v>
      </c>
      <c r="B49" s="249">
        <v>6381</v>
      </c>
      <c r="C49" s="250">
        <f t="shared" si="1"/>
        <v>1.0825731343384869E-2</v>
      </c>
      <c r="D49" s="249">
        <v>4429</v>
      </c>
      <c r="E49" s="191">
        <f>D49/B49</f>
        <v>0.69409183513555872</v>
      </c>
      <c r="F49" s="249">
        <v>1952</v>
      </c>
      <c r="G49" s="192">
        <f>F49/B49</f>
        <v>0.30590816486444133</v>
      </c>
      <c r="H49" s="261">
        <v>589429</v>
      </c>
      <c r="K49" s="286"/>
    </row>
    <row r="50" spans="1:21">
      <c r="A50" s="293" t="s">
        <v>294</v>
      </c>
      <c r="B50" s="294">
        <v>19256</v>
      </c>
      <c r="C50" s="295">
        <f t="shared" si="1"/>
        <v>3.2668904991101561E-2</v>
      </c>
      <c r="D50" s="294">
        <v>13387</v>
      </c>
      <c r="E50" s="295">
        <f>D50/B50</f>
        <v>0.69521188201080186</v>
      </c>
      <c r="F50" s="294">
        <v>5869</v>
      </c>
      <c r="G50" s="296">
        <f>F50/B50</f>
        <v>0.30478811798919819</v>
      </c>
      <c r="H50" s="261">
        <v>589429</v>
      </c>
      <c r="K50" s="286"/>
    </row>
    <row r="51" spans="1:21" ht="17.25" thickBot="1">
      <c r="A51" s="237" t="s">
        <v>374</v>
      </c>
      <c r="B51" s="249">
        <v>315</v>
      </c>
      <c r="C51" s="274">
        <f t="shared" si="1"/>
        <v>5.3441551060433063E-4</v>
      </c>
      <c r="D51" s="259">
        <v>215</v>
      </c>
      <c r="E51" s="274">
        <v>0.6825</v>
      </c>
      <c r="F51" s="259">
        <v>100</v>
      </c>
      <c r="G51" s="275">
        <v>0.3175</v>
      </c>
      <c r="H51" s="261">
        <v>589429</v>
      </c>
      <c r="K51" s="286"/>
    </row>
    <row r="52" spans="1:21">
      <c r="A52" s="235" t="s">
        <v>299</v>
      </c>
      <c r="B52" s="280">
        <f>SUM(B53:B54)</f>
        <v>14960</v>
      </c>
      <c r="C52" s="268">
        <f t="shared" si="1"/>
        <v>2.53804953607644E-2</v>
      </c>
      <c r="D52" s="255">
        <f>SUM(D53:D54)</f>
        <v>8319</v>
      </c>
      <c r="E52" s="281">
        <f>D52/B52</f>
        <v>0.55608288770053471</v>
      </c>
      <c r="F52" s="255">
        <f>SUM(F53:F54)</f>
        <v>6641</v>
      </c>
      <c r="G52" s="210">
        <f>F52/B52</f>
        <v>0.44391711229946523</v>
      </c>
      <c r="H52" s="261">
        <v>589429</v>
      </c>
      <c r="K52" s="286"/>
    </row>
    <row r="53" spans="1:21">
      <c r="A53" s="279" t="s">
        <v>300</v>
      </c>
      <c r="B53" s="249">
        <v>13776</v>
      </c>
      <c r="C53" s="250">
        <f t="shared" si="1"/>
        <v>2.3371771663762725E-2</v>
      </c>
      <c r="D53" s="249">
        <v>7703</v>
      </c>
      <c r="E53" s="191">
        <f>D53/B53</f>
        <v>0.55916085946573757</v>
      </c>
      <c r="F53" s="249">
        <v>6073</v>
      </c>
      <c r="G53" s="192">
        <f>F53/B53</f>
        <v>0.44083914053426249</v>
      </c>
      <c r="H53" s="261">
        <v>589429</v>
      </c>
      <c r="K53" s="286"/>
    </row>
    <row r="54" spans="1:21" ht="17.25" thickBot="1">
      <c r="A54" s="282" t="s">
        <v>301</v>
      </c>
      <c r="B54" s="257">
        <v>1184</v>
      </c>
      <c r="C54" s="195">
        <f t="shared" si="1"/>
        <v>2.0087236970016747E-3</v>
      </c>
      <c r="D54" s="259">
        <v>616</v>
      </c>
      <c r="E54" s="195">
        <f>D54/B54</f>
        <v>0.52027027027027029</v>
      </c>
      <c r="F54" s="259">
        <v>568</v>
      </c>
      <c r="G54" s="197">
        <f>F54/B54</f>
        <v>0.47972972972972971</v>
      </c>
      <c r="H54" s="261">
        <v>589429</v>
      </c>
      <c r="K54" s="286"/>
    </row>
    <row r="55" spans="1:21">
      <c r="A55" s="278" t="s">
        <v>302</v>
      </c>
      <c r="B55" s="271">
        <f>SUM(B56:B60)</f>
        <v>30668</v>
      </c>
      <c r="C55" s="268">
        <f t="shared" si="1"/>
        <v>5.2030015489567025E-2</v>
      </c>
      <c r="D55" s="271">
        <f t="shared" ref="D55:F55" si="14">SUM(D56:D60)</f>
        <v>24740</v>
      </c>
      <c r="E55" s="268">
        <f>D55/B55</f>
        <v>0.80670405634537634</v>
      </c>
      <c r="F55" s="271">
        <f t="shared" si="14"/>
        <v>5928</v>
      </c>
      <c r="G55" s="268">
        <f>F55/B55</f>
        <v>0.19329594365462371</v>
      </c>
      <c r="H55" s="261">
        <v>589429</v>
      </c>
      <c r="I55" s="283"/>
      <c r="K55" s="286"/>
    </row>
    <row r="56" spans="1:21">
      <c r="A56" s="236" t="s">
        <v>305</v>
      </c>
      <c r="B56" s="249">
        <v>1225</v>
      </c>
      <c r="C56" s="250">
        <f t="shared" si="1"/>
        <v>2.0782825412390634E-3</v>
      </c>
      <c r="D56" s="256">
        <v>515</v>
      </c>
      <c r="E56" s="191">
        <v>0.4204</v>
      </c>
      <c r="F56" s="256">
        <v>710</v>
      </c>
      <c r="G56" s="192">
        <v>0.5796</v>
      </c>
      <c r="H56" s="261">
        <v>589429</v>
      </c>
      <c r="K56" s="286"/>
    </row>
    <row r="57" spans="1:21">
      <c r="A57" s="236" t="s">
        <v>306</v>
      </c>
      <c r="B57" s="249">
        <v>785</v>
      </c>
      <c r="C57" s="250">
        <f t="shared" si="1"/>
        <v>1.3317973835695223E-3</v>
      </c>
      <c r="D57" s="256">
        <v>414</v>
      </c>
      <c r="E57" s="191">
        <v>0.52739999999999998</v>
      </c>
      <c r="F57" s="256">
        <v>371</v>
      </c>
      <c r="G57" s="192">
        <v>0.47260000000000002</v>
      </c>
      <c r="H57" s="261">
        <v>589429</v>
      </c>
      <c r="K57" s="286"/>
    </row>
    <row r="58" spans="1:21">
      <c r="A58" s="236" t="s">
        <v>303</v>
      </c>
      <c r="B58" s="249">
        <v>6940</v>
      </c>
      <c r="C58" s="250">
        <f t="shared" si="1"/>
        <v>1.177410680506049E-2</v>
      </c>
      <c r="D58" s="249">
        <v>4564</v>
      </c>
      <c r="E58" s="191">
        <f>D58/(D58+F58)</f>
        <v>0.65763688760806915</v>
      </c>
      <c r="F58" s="249">
        <v>2376</v>
      </c>
      <c r="G58" s="192">
        <f>F58/(F58+D58)</f>
        <v>0.34236311239193085</v>
      </c>
      <c r="H58" s="261">
        <v>589429</v>
      </c>
      <c r="K58" s="286"/>
    </row>
    <row r="59" spans="1:21" ht="33">
      <c r="A59" s="236" t="s">
        <v>307</v>
      </c>
      <c r="B59" s="249">
        <v>13468</v>
      </c>
      <c r="C59" s="250">
        <f t="shared" si="1"/>
        <v>2.2849232053394047E-2</v>
      </c>
      <c r="D59" s="249">
        <v>12930</v>
      </c>
      <c r="E59" s="191">
        <f>D59/B59</f>
        <v>0.96005346005346004</v>
      </c>
      <c r="F59" s="256">
        <v>538</v>
      </c>
      <c r="G59" s="192">
        <f>F59/B59</f>
        <v>3.9946539946539947E-2</v>
      </c>
      <c r="H59" s="261">
        <v>589429</v>
      </c>
      <c r="K59" s="286"/>
    </row>
    <row r="60" spans="1:21" ht="17.25" thickBot="1">
      <c r="A60" s="237" t="s">
        <v>304</v>
      </c>
      <c r="B60" s="249">
        <v>8250</v>
      </c>
      <c r="C60" s="250">
        <f t="shared" si="1"/>
        <v>1.3996596706303897E-2</v>
      </c>
      <c r="D60" s="257">
        <v>6317</v>
      </c>
      <c r="E60" s="195">
        <f t="shared" ref="E60" si="15">D60/B60</f>
        <v>0.76569696969696965</v>
      </c>
      <c r="F60" s="257">
        <v>1933</v>
      </c>
      <c r="G60" s="197">
        <f t="shared" ref="G60" si="16">F60/B60</f>
        <v>0.23430303030303029</v>
      </c>
      <c r="H60" s="261">
        <v>589429</v>
      </c>
      <c r="K60" s="286"/>
    </row>
    <row r="61" spans="1:21" s="224" customFormat="1" ht="17.25" thickBot="1">
      <c r="A61" s="234" t="s">
        <v>308</v>
      </c>
      <c r="B61" s="267">
        <f>SUM(B62+B68+B74+B82)</f>
        <v>161854</v>
      </c>
      <c r="C61" s="262">
        <f t="shared" si="1"/>
        <v>0.27459456524874071</v>
      </c>
      <c r="D61" s="267">
        <f>SUM(D62+D68+D74+D82)</f>
        <v>108566</v>
      </c>
      <c r="E61" s="262">
        <f>D61/B61</f>
        <v>0.67076501044150905</v>
      </c>
      <c r="F61" s="267">
        <f>SUM(F62+F68+F74+F82)</f>
        <v>53288</v>
      </c>
      <c r="G61" s="266">
        <f>F61/B61</f>
        <v>0.32923498955849101</v>
      </c>
      <c r="H61" s="261">
        <v>589429</v>
      </c>
      <c r="I61"/>
      <c r="J61"/>
      <c r="K61" s="286"/>
      <c r="L61"/>
      <c r="M61"/>
      <c r="N61"/>
      <c r="O61"/>
      <c r="P61"/>
      <c r="Q61"/>
      <c r="R61"/>
      <c r="S61"/>
      <c r="T61"/>
      <c r="U61"/>
    </row>
    <row r="62" spans="1:21">
      <c r="A62" s="235" t="s">
        <v>309</v>
      </c>
      <c r="B62" s="255">
        <f>B63+B64+B65+B66+B67</f>
        <v>14502</v>
      </c>
      <c r="C62" s="270">
        <f t="shared" si="1"/>
        <v>2.4603472173917468E-2</v>
      </c>
      <c r="D62" s="255">
        <f t="shared" ref="D62:F62" si="17">D63+D64+D65+D66+D67</f>
        <v>9189</v>
      </c>
      <c r="E62" s="270">
        <f>D62/B62</f>
        <v>0.6336367397600331</v>
      </c>
      <c r="F62" s="255">
        <f t="shared" si="17"/>
        <v>5313</v>
      </c>
      <c r="G62" s="270">
        <f>F62/B62</f>
        <v>0.3663632602399669</v>
      </c>
      <c r="H62" s="261">
        <v>589429</v>
      </c>
      <c r="K62" s="286"/>
    </row>
    <row r="63" spans="1:21">
      <c r="A63" s="236" t="s">
        <v>311</v>
      </c>
      <c r="B63" s="249">
        <f>D63+F63</f>
        <v>6685</v>
      </c>
      <c r="C63" s="250">
        <f t="shared" si="1"/>
        <v>1.1341484725047462E-2</v>
      </c>
      <c r="D63" s="249">
        <v>4459</v>
      </c>
      <c r="E63" s="191">
        <f>D63/B63</f>
        <v>0.66701570680628275</v>
      </c>
      <c r="F63" s="249">
        <v>2226</v>
      </c>
      <c r="G63" s="192">
        <f>F63/B63</f>
        <v>0.33298429319371725</v>
      </c>
      <c r="H63" s="261">
        <v>589429</v>
      </c>
      <c r="K63" s="286"/>
    </row>
    <row r="64" spans="1:21">
      <c r="A64" s="236" t="s">
        <v>310</v>
      </c>
      <c r="B64" s="249">
        <f>D64+F64</f>
        <v>3333</v>
      </c>
      <c r="C64" s="250">
        <f t="shared" si="1"/>
        <v>5.6546250693467748E-3</v>
      </c>
      <c r="D64" s="249">
        <v>2016</v>
      </c>
      <c r="E64" s="191">
        <f t="shared" ref="E64:E85" si="18">D64/B64</f>
        <v>0.60486048604860487</v>
      </c>
      <c r="F64" s="249">
        <v>1317</v>
      </c>
      <c r="G64" s="192">
        <f>F64/B64</f>
        <v>0.39513951395139513</v>
      </c>
      <c r="H64" s="261">
        <v>589429</v>
      </c>
      <c r="K64" s="286"/>
    </row>
    <row r="65" spans="1:11">
      <c r="A65" s="236" t="s">
        <v>312</v>
      </c>
      <c r="B65" s="249">
        <v>2989</v>
      </c>
      <c r="C65" s="250">
        <f t="shared" si="1"/>
        <v>5.0710094006233154E-3</v>
      </c>
      <c r="D65" s="249">
        <v>1683</v>
      </c>
      <c r="E65" s="191">
        <f t="shared" si="18"/>
        <v>0.56306457009033117</v>
      </c>
      <c r="F65" s="256">
        <v>1306</v>
      </c>
      <c r="G65" s="192">
        <v>0.43693542990966877</v>
      </c>
      <c r="H65" s="261">
        <v>589429</v>
      </c>
      <c r="K65" s="286"/>
    </row>
    <row r="66" spans="1:11">
      <c r="A66" s="236" t="s">
        <v>313</v>
      </c>
      <c r="B66" s="249">
        <v>1023</v>
      </c>
      <c r="C66" s="250">
        <f t="shared" si="1"/>
        <v>1.7355779915816834E-3</v>
      </c>
      <c r="D66" s="256">
        <v>720</v>
      </c>
      <c r="E66" s="191">
        <f t="shared" si="18"/>
        <v>0.70381231671554256</v>
      </c>
      <c r="F66" s="256">
        <v>303</v>
      </c>
      <c r="G66" s="192">
        <v>0.29618768328445749</v>
      </c>
      <c r="H66" s="261">
        <v>589429</v>
      </c>
      <c r="K66" s="286"/>
    </row>
    <row r="67" spans="1:11" ht="17.25" thickBot="1">
      <c r="A67" s="237" t="s">
        <v>314</v>
      </c>
      <c r="B67" s="249">
        <v>472</v>
      </c>
      <c r="C67" s="250">
        <f t="shared" si="1"/>
        <v>8.0077498731823506E-4</v>
      </c>
      <c r="D67" s="259">
        <v>311</v>
      </c>
      <c r="E67" s="191">
        <f t="shared" si="18"/>
        <v>0.65889830508474578</v>
      </c>
      <c r="F67" s="259">
        <v>161</v>
      </c>
      <c r="G67" s="197">
        <v>0.34110169491525422</v>
      </c>
      <c r="H67" s="261">
        <v>589429</v>
      </c>
      <c r="K67" s="286"/>
    </row>
    <row r="68" spans="1:11">
      <c r="A68" s="235" t="s">
        <v>319</v>
      </c>
      <c r="B68" s="255">
        <f>B69+B70+B71+B72+B73</f>
        <v>56732</v>
      </c>
      <c r="C68" s="270">
        <f t="shared" si="1"/>
        <v>9.6249081738428208E-2</v>
      </c>
      <c r="D68" s="255">
        <f t="shared" ref="D68:F68" si="19">D69+D70+D71+D72+D73</f>
        <v>34448</v>
      </c>
      <c r="E68" s="270">
        <f t="shared" si="18"/>
        <v>0.60720580977226257</v>
      </c>
      <c r="F68" s="255">
        <f t="shared" si="19"/>
        <v>22284</v>
      </c>
      <c r="G68" s="270">
        <f>F68/B68</f>
        <v>0.39279419022773743</v>
      </c>
      <c r="H68" s="261">
        <v>589429</v>
      </c>
      <c r="K68" s="286"/>
    </row>
    <row r="69" spans="1:11">
      <c r="A69" s="236" t="s">
        <v>317</v>
      </c>
      <c r="B69" s="249">
        <v>7697</v>
      </c>
      <c r="C69" s="250">
        <f t="shared" si="1"/>
        <v>1.3058400587687405E-2</v>
      </c>
      <c r="D69" s="249">
        <v>4867</v>
      </c>
      <c r="E69" s="191">
        <f t="shared" si="18"/>
        <v>0.63232428218786541</v>
      </c>
      <c r="F69" s="249">
        <v>2830</v>
      </c>
      <c r="G69" s="192">
        <v>0.36770000000000003</v>
      </c>
      <c r="H69" s="261">
        <v>589429</v>
      </c>
      <c r="K69" s="286"/>
    </row>
    <row r="70" spans="1:11">
      <c r="A70" s="236" t="s">
        <v>318</v>
      </c>
      <c r="B70" s="249">
        <v>8046</v>
      </c>
      <c r="C70" s="250">
        <f t="shared" si="1"/>
        <v>1.3650499042293474E-2</v>
      </c>
      <c r="D70" s="249">
        <v>4595</v>
      </c>
      <c r="E70" s="191">
        <f t="shared" si="18"/>
        <v>0.57109122545364155</v>
      </c>
      <c r="F70" s="249">
        <v>3451</v>
      </c>
      <c r="G70" s="192">
        <v>0.4289</v>
      </c>
      <c r="H70" s="261">
        <v>589429</v>
      </c>
      <c r="K70" s="286"/>
    </row>
    <row r="71" spans="1:11">
      <c r="A71" s="236" t="s">
        <v>316</v>
      </c>
      <c r="B71" s="249">
        <v>5203</v>
      </c>
      <c r="C71" s="250">
        <f t="shared" ref="C71:C85" si="20">B71/H71</f>
        <v>8.827186989442324E-3</v>
      </c>
      <c r="D71" s="249">
        <v>3806</v>
      </c>
      <c r="E71" s="191">
        <f t="shared" si="18"/>
        <v>0.73150105708245239</v>
      </c>
      <c r="F71" s="249">
        <v>1397</v>
      </c>
      <c r="G71" s="192">
        <v>0.26849894291754756</v>
      </c>
      <c r="H71" s="261">
        <v>589429</v>
      </c>
      <c r="K71" s="286"/>
    </row>
    <row r="72" spans="1:11">
      <c r="A72" s="236" t="s">
        <v>321</v>
      </c>
      <c r="B72" s="249">
        <v>15572</v>
      </c>
      <c r="C72" s="250">
        <f t="shared" si="20"/>
        <v>2.6418788352795673E-2</v>
      </c>
      <c r="D72" s="249">
        <v>8544</v>
      </c>
      <c r="E72" s="191">
        <f t="shared" si="18"/>
        <v>0.54867711276650399</v>
      </c>
      <c r="F72" s="249">
        <v>7028</v>
      </c>
      <c r="G72" s="192">
        <v>0.45132288723349601</v>
      </c>
      <c r="H72" s="261">
        <v>589429</v>
      </c>
      <c r="K72" s="286"/>
    </row>
    <row r="73" spans="1:11" ht="17.25" thickBot="1">
      <c r="A73" s="237" t="s">
        <v>320</v>
      </c>
      <c r="B73" s="249">
        <v>20214</v>
      </c>
      <c r="C73" s="250">
        <f t="shared" si="20"/>
        <v>3.4294206766209333E-2</v>
      </c>
      <c r="D73" s="257">
        <v>12636</v>
      </c>
      <c r="E73" s="191">
        <f t="shared" si="18"/>
        <v>0.62511130899376666</v>
      </c>
      <c r="F73" s="257">
        <v>7578</v>
      </c>
      <c r="G73" s="197">
        <v>0.37490000000000001</v>
      </c>
      <c r="H73" s="261">
        <v>589429</v>
      </c>
      <c r="K73" s="286"/>
    </row>
    <row r="74" spans="1:11">
      <c r="A74" s="235" t="s">
        <v>322</v>
      </c>
      <c r="B74" s="255">
        <f>B81+B80+B79+B78+B77+B76+B75</f>
        <v>80466</v>
      </c>
      <c r="C74" s="270">
        <f t="shared" si="20"/>
        <v>0.13651516976599387</v>
      </c>
      <c r="D74" s="255">
        <f t="shared" ref="D74:F74" si="21">D81+D80+D79+D78+D77+D76+D75</f>
        <v>58216</v>
      </c>
      <c r="E74" s="270">
        <f t="shared" si="18"/>
        <v>0.72348569582183775</v>
      </c>
      <c r="F74" s="255">
        <f t="shared" si="21"/>
        <v>22250</v>
      </c>
      <c r="G74" s="270">
        <f>F74/B74</f>
        <v>0.2765143041781622</v>
      </c>
      <c r="H74" s="261">
        <v>589429</v>
      </c>
      <c r="K74" s="286"/>
    </row>
    <row r="75" spans="1:11">
      <c r="A75" s="236" t="s">
        <v>323</v>
      </c>
      <c r="B75" s="249">
        <v>39588</v>
      </c>
      <c r="C75" s="250">
        <f t="shared" si="20"/>
        <v>6.7163305504140444E-2</v>
      </c>
      <c r="D75" s="249">
        <v>32668</v>
      </c>
      <c r="E75" s="191">
        <f t="shared" si="18"/>
        <v>0.82519955542083456</v>
      </c>
      <c r="F75" s="249">
        <v>6920</v>
      </c>
      <c r="G75" s="192">
        <v>0.17480000000000001</v>
      </c>
      <c r="H75" s="261">
        <v>589429</v>
      </c>
      <c r="K75" s="286"/>
    </row>
    <row r="76" spans="1:11">
      <c r="A76" s="236" t="s">
        <v>325</v>
      </c>
      <c r="B76" s="249">
        <v>4767</v>
      </c>
      <c r="C76" s="250">
        <f t="shared" si="20"/>
        <v>8.0874880604788705E-3</v>
      </c>
      <c r="D76" s="249">
        <v>3585</v>
      </c>
      <c r="E76" s="191">
        <f t="shared" si="18"/>
        <v>0.7520453115166772</v>
      </c>
      <c r="F76" s="249">
        <v>1182</v>
      </c>
      <c r="G76" s="192">
        <v>0.24795468848332283</v>
      </c>
      <c r="H76" s="261">
        <v>589429</v>
      </c>
      <c r="K76" s="286"/>
    </row>
    <row r="77" spans="1:11">
      <c r="A77" s="236" t="s">
        <v>372</v>
      </c>
      <c r="B77" s="249">
        <v>2596</v>
      </c>
      <c r="C77" s="250">
        <f t="shared" si="20"/>
        <v>4.4042624302502928E-3</v>
      </c>
      <c r="D77" s="260">
        <v>1901</v>
      </c>
      <c r="E77" s="191">
        <f t="shared" si="18"/>
        <v>0.73228043143297383</v>
      </c>
      <c r="F77" s="256">
        <v>695</v>
      </c>
      <c r="G77" s="192">
        <f>F77/B77</f>
        <v>0.26771956856702617</v>
      </c>
      <c r="H77" s="261">
        <v>589429</v>
      </c>
      <c r="K77" s="286"/>
    </row>
    <row r="78" spans="1:11">
      <c r="A78" s="236" t="s">
        <v>373</v>
      </c>
      <c r="B78" s="249">
        <v>2241</v>
      </c>
      <c r="C78" s="250">
        <f t="shared" si="20"/>
        <v>3.801984632585095E-3</v>
      </c>
      <c r="D78" s="249">
        <v>1540</v>
      </c>
      <c r="E78" s="191">
        <f t="shared" si="18"/>
        <v>0.6871932173136992</v>
      </c>
      <c r="F78" s="249">
        <v>701</v>
      </c>
      <c r="G78" s="192">
        <v>0.31280000000000002</v>
      </c>
      <c r="H78" s="261">
        <v>589429</v>
      </c>
      <c r="K78" s="286"/>
    </row>
    <row r="79" spans="1:11">
      <c r="A79" s="236" t="s">
        <v>326</v>
      </c>
      <c r="B79" s="249">
        <v>966</v>
      </c>
      <c r="C79" s="250">
        <f t="shared" si="20"/>
        <v>1.6388742325199473E-3</v>
      </c>
      <c r="D79" s="249">
        <v>657</v>
      </c>
      <c r="E79" s="191">
        <f t="shared" si="18"/>
        <v>0.68012422360248448</v>
      </c>
      <c r="F79" s="249">
        <v>309</v>
      </c>
      <c r="G79" s="192">
        <f>F79/B79</f>
        <v>0.31987577639751552</v>
      </c>
      <c r="H79" s="261">
        <v>589429</v>
      </c>
      <c r="K79" s="286"/>
    </row>
    <row r="80" spans="1:11">
      <c r="A80" s="236" t="s">
        <v>328</v>
      </c>
      <c r="B80" s="249">
        <v>5354</v>
      </c>
      <c r="C80" s="250">
        <f t="shared" si="20"/>
        <v>9.0833671230970987E-3</v>
      </c>
      <c r="D80" s="249">
        <v>4889</v>
      </c>
      <c r="E80" s="191">
        <f t="shared" si="18"/>
        <v>0.91314904744116543</v>
      </c>
      <c r="F80" s="249">
        <v>465</v>
      </c>
      <c r="G80" s="192">
        <v>8.6850952558834515E-2</v>
      </c>
      <c r="H80" s="261">
        <v>589429</v>
      </c>
      <c r="K80" s="286"/>
    </row>
    <row r="81" spans="1:11" ht="17.25" thickBot="1">
      <c r="A81" s="237" t="s">
        <v>327</v>
      </c>
      <c r="B81" s="249">
        <v>24954</v>
      </c>
      <c r="C81" s="250">
        <f t="shared" si="20"/>
        <v>4.2335887782922119E-2</v>
      </c>
      <c r="D81" s="249">
        <v>12976</v>
      </c>
      <c r="E81" s="191">
        <f t="shared" si="18"/>
        <v>0.51999679410114608</v>
      </c>
      <c r="F81" s="249">
        <v>11978</v>
      </c>
      <c r="G81" s="197">
        <f>F81/B81</f>
        <v>0.48000320589885387</v>
      </c>
      <c r="H81" s="261">
        <v>589429</v>
      </c>
      <c r="K81" s="286"/>
    </row>
    <row r="82" spans="1:11">
      <c r="A82" s="235" t="s">
        <v>329</v>
      </c>
      <c r="B82" s="255">
        <f>B85+B84+B83</f>
        <v>10154</v>
      </c>
      <c r="C82" s="270">
        <f t="shared" si="20"/>
        <v>1.7226841570401184E-2</v>
      </c>
      <c r="D82" s="255">
        <f t="shared" ref="D82:F82" si="22">D85+D84+D83</f>
        <v>6713</v>
      </c>
      <c r="E82" s="270">
        <f t="shared" si="18"/>
        <v>0.66111877092771321</v>
      </c>
      <c r="F82" s="255">
        <f t="shared" si="22"/>
        <v>3441</v>
      </c>
      <c r="G82" s="270">
        <f>F82/B82</f>
        <v>0.33888122907228679</v>
      </c>
      <c r="H82" s="261">
        <v>589429</v>
      </c>
      <c r="K82" s="286"/>
    </row>
    <row r="83" spans="1:11">
      <c r="A83" s="236" t="s">
        <v>330</v>
      </c>
      <c r="B83" s="249">
        <v>2581</v>
      </c>
      <c r="C83" s="250">
        <f t="shared" si="20"/>
        <v>4.3788140726024674E-3</v>
      </c>
      <c r="D83" s="249">
        <v>1520</v>
      </c>
      <c r="E83" s="191">
        <f t="shared" si="18"/>
        <v>0.5889190236342503</v>
      </c>
      <c r="F83" s="256">
        <v>1061</v>
      </c>
      <c r="G83" s="192">
        <v>0.4110809763657497</v>
      </c>
      <c r="H83" s="261">
        <v>589429</v>
      </c>
      <c r="K83" s="286"/>
    </row>
    <row r="84" spans="1:11">
      <c r="A84" s="236" t="s">
        <v>332</v>
      </c>
      <c r="B84" s="249">
        <v>3222</v>
      </c>
      <c r="C84" s="250">
        <f t="shared" si="20"/>
        <v>5.4663072227528675E-3</v>
      </c>
      <c r="D84" s="249">
        <v>1788</v>
      </c>
      <c r="E84" s="191">
        <f t="shared" si="18"/>
        <v>0.55493482309124764</v>
      </c>
      <c r="F84" s="256">
        <v>1434</v>
      </c>
      <c r="G84" s="192">
        <f>F84/B84</f>
        <v>0.4450651769087523</v>
      </c>
      <c r="H84" s="261">
        <v>589429</v>
      </c>
      <c r="K84" s="286"/>
    </row>
    <row r="85" spans="1:11" ht="17.25" thickBot="1">
      <c r="A85" s="237" t="s">
        <v>331</v>
      </c>
      <c r="B85" s="263">
        <v>4351</v>
      </c>
      <c r="C85" s="258">
        <f t="shared" si="20"/>
        <v>7.3817202750458494E-3</v>
      </c>
      <c r="D85" s="257">
        <v>3405</v>
      </c>
      <c r="E85" s="195">
        <f t="shared" si="18"/>
        <v>0.78257871753619856</v>
      </c>
      <c r="F85" s="259">
        <v>946</v>
      </c>
      <c r="G85" s="197">
        <f>F85/B85</f>
        <v>0.21742128246380144</v>
      </c>
      <c r="H85" s="261">
        <v>589429</v>
      </c>
      <c r="K85" s="286"/>
    </row>
    <row r="87" spans="1:11">
      <c r="A87" t="s">
        <v>6</v>
      </c>
    </row>
  </sheetData>
  <mergeCells count="6">
    <mergeCell ref="A1:G1"/>
    <mergeCell ref="A2:F2"/>
    <mergeCell ref="A3:A4"/>
    <mergeCell ref="B3:C3"/>
    <mergeCell ref="D3:E3"/>
    <mergeCell ref="F3:G3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U85"/>
  <sheetViews>
    <sheetView topLeftCell="A4" zoomScaleNormal="100" workbookViewId="0">
      <selection sqref="A1:G1"/>
    </sheetView>
  </sheetViews>
  <sheetFormatPr defaultRowHeight="16.5"/>
  <cols>
    <col min="1" max="1" width="18.625" customWidth="1"/>
    <col min="2" max="2" width="11.5" customWidth="1"/>
    <col min="3" max="4" width="10.875" customWidth="1"/>
    <col min="5" max="5" width="11.5" customWidth="1"/>
    <col min="6" max="6" width="10.375" customWidth="1"/>
    <col min="7" max="7" width="12.125" customWidth="1"/>
    <col min="8" max="8" width="7.25" hidden="1" customWidth="1"/>
  </cols>
  <sheetData>
    <row r="1" spans="1:21" ht="25.5">
      <c r="A1" s="410" t="s">
        <v>8</v>
      </c>
      <c r="B1" s="410"/>
      <c r="C1" s="410"/>
      <c r="D1" s="410"/>
      <c r="E1" s="410"/>
      <c r="F1" s="410"/>
      <c r="G1" s="410"/>
    </row>
    <row r="2" spans="1:21">
      <c r="A2" s="411" t="s">
        <v>384</v>
      </c>
      <c r="B2" s="411"/>
      <c r="C2" s="411"/>
      <c r="D2" s="411"/>
      <c r="E2" s="411"/>
      <c r="F2" s="411"/>
      <c r="G2" s="137" t="s">
        <v>250</v>
      </c>
    </row>
    <row r="3" spans="1:21">
      <c r="A3" s="412" t="s">
        <v>88</v>
      </c>
      <c r="B3" s="414" t="s">
        <v>251</v>
      </c>
      <c r="C3" s="415"/>
      <c r="D3" s="412" t="s">
        <v>252</v>
      </c>
      <c r="E3" s="412"/>
      <c r="F3" s="412" t="s">
        <v>253</v>
      </c>
      <c r="G3" s="412"/>
    </row>
    <row r="4" spans="1:21" ht="17.25" thickBot="1">
      <c r="A4" s="413"/>
      <c r="B4" s="238" t="s">
        <v>333</v>
      </c>
      <c r="C4" s="238" t="s">
        <v>383</v>
      </c>
      <c r="D4" s="238" t="s">
        <v>1</v>
      </c>
      <c r="E4" s="238" t="s">
        <v>254</v>
      </c>
      <c r="F4" s="238" t="s">
        <v>1</v>
      </c>
      <c r="G4" s="239" t="s">
        <v>254</v>
      </c>
    </row>
    <row r="5" spans="1:21" ht="17.25" thickBot="1">
      <c r="A5" s="240" t="s">
        <v>138</v>
      </c>
      <c r="B5" s="241">
        <f>D5+F5</f>
        <v>602229</v>
      </c>
      <c r="C5" s="242">
        <f>E5+G5</f>
        <v>1</v>
      </c>
      <c r="D5" s="241">
        <f>D6+D34+D61</f>
        <v>374874</v>
      </c>
      <c r="E5" s="243">
        <f>D5/B5</f>
        <v>0.62247749610198111</v>
      </c>
      <c r="F5" s="241">
        <f>F6+F34+F61</f>
        <v>227355</v>
      </c>
      <c r="G5" s="244">
        <f>F5/B5</f>
        <v>0.37752250389801884</v>
      </c>
      <c r="H5" s="170"/>
    </row>
    <row r="6" spans="1:21" s="224" customFormat="1" ht="17.25" thickBot="1">
      <c r="A6" s="227" t="s">
        <v>375</v>
      </c>
      <c r="B6" s="264">
        <f>SUM(B7+B10+B12+B18+B26+B28+B32)</f>
        <v>284389</v>
      </c>
      <c r="C6" s="262">
        <f>B6/H6</f>
        <v>0.47222734209079936</v>
      </c>
      <c r="D6" s="265">
        <f>SUM(D7+D10+D12+D18+D26+D28+D32)</f>
        <v>164770</v>
      </c>
      <c r="E6" s="262">
        <f>D6/B6</f>
        <v>0.57938246556653039</v>
      </c>
      <c r="F6" s="265">
        <f>SUM(F7+F10+F12+F18+F26+F28+F32)</f>
        <v>119619</v>
      </c>
      <c r="G6" s="266">
        <f>F6/B6</f>
        <v>0.42061753443346966</v>
      </c>
      <c r="H6" s="261">
        <v>602229</v>
      </c>
      <c r="I6"/>
      <c r="J6"/>
      <c r="K6"/>
      <c r="L6"/>
      <c r="M6"/>
      <c r="N6"/>
      <c r="O6"/>
      <c r="P6"/>
      <c r="Q6"/>
      <c r="R6"/>
      <c r="S6"/>
      <c r="T6"/>
      <c r="U6"/>
    </row>
    <row r="7" spans="1:21">
      <c r="A7" s="228" t="s">
        <v>256</v>
      </c>
      <c r="B7" s="200">
        <f>B8+B9</f>
        <v>9672</v>
      </c>
      <c r="C7" s="201">
        <f>B7/H7</f>
        <v>1.6060335852308674E-2</v>
      </c>
      <c r="D7" s="200">
        <f>D8+D9</f>
        <v>6118</v>
      </c>
      <c r="E7" s="268">
        <f t="shared" ref="E7:E70" si="0">D7/B7</f>
        <v>0.63254755996691481</v>
      </c>
      <c r="F7" s="200">
        <f>F8+F9</f>
        <v>3554</v>
      </c>
      <c r="G7" s="204">
        <f t="shared" ref="G7:G70" si="1">F7/B7</f>
        <v>0.36745244003308519</v>
      </c>
      <c r="H7" s="261">
        <v>602229</v>
      </c>
    </row>
    <row r="8" spans="1:21">
      <c r="A8" s="229" t="s">
        <v>258</v>
      </c>
      <c r="B8" s="190">
        <f>SUM(D8+F8)</f>
        <v>4728</v>
      </c>
      <c r="C8" s="191">
        <f t="shared" ref="C8:C71" si="2">B8/H8</f>
        <v>7.8508341511285568E-3</v>
      </c>
      <c r="D8" s="190">
        <v>3219</v>
      </c>
      <c r="E8" s="250">
        <f t="shared" si="0"/>
        <v>0.6808375634517766</v>
      </c>
      <c r="F8" s="190">
        <v>1509</v>
      </c>
      <c r="G8" s="192">
        <f t="shared" si="1"/>
        <v>0.31916243654822335</v>
      </c>
      <c r="H8" s="261">
        <v>602229</v>
      </c>
    </row>
    <row r="9" spans="1:21" ht="17.25" thickBot="1">
      <c r="A9" s="230" t="s">
        <v>257</v>
      </c>
      <c r="B9" s="190">
        <f>SUM(D9+F9)</f>
        <v>4944</v>
      </c>
      <c r="C9" s="195">
        <f t="shared" si="2"/>
        <v>8.2095017011801167E-3</v>
      </c>
      <c r="D9" s="194">
        <v>2899</v>
      </c>
      <c r="E9" s="258">
        <f t="shared" si="0"/>
        <v>0.58636731391585761</v>
      </c>
      <c r="F9" s="194">
        <v>2045</v>
      </c>
      <c r="G9" s="197">
        <f t="shared" si="1"/>
        <v>0.41363268608414239</v>
      </c>
      <c r="H9" s="261">
        <v>602229</v>
      </c>
    </row>
    <row r="10" spans="1:21">
      <c r="A10" s="228" t="s">
        <v>259</v>
      </c>
      <c r="B10" s="208">
        <f>SUM(B11)</f>
        <v>2980</v>
      </c>
      <c r="C10" s="201">
        <f t="shared" si="2"/>
        <v>4.9482837923779822E-3</v>
      </c>
      <c r="D10" s="248">
        <v>1359</v>
      </c>
      <c r="E10" s="268">
        <f t="shared" si="0"/>
        <v>0.45604026845637585</v>
      </c>
      <c r="F10" s="248">
        <v>1621</v>
      </c>
      <c r="G10" s="204">
        <f t="shared" si="1"/>
        <v>0.5439597315436242</v>
      </c>
      <c r="H10" s="261">
        <v>602229</v>
      </c>
    </row>
    <row r="11" spans="1:21" ht="17.25" thickBot="1">
      <c r="A11" s="230" t="s">
        <v>260</v>
      </c>
      <c r="B11" s="194">
        <f>SUM(D11+F11)</f>
        <v>2980</v>
      </c>
      <c r="C11" s="195">
        <f t="shared" si="2"/>
        <v>4.9482837923779822E-3</v>
      </c>
      <c r="D11" s="196">
        <v>1359</v>
      </c>
      <c r="E11" s="258">
        <f t="shared" si="0"/>
        <v>0.45604026845637585</v>
      </c>
      <c r="F11" s="196">
        <v>1621</v>
      </c>
      <c r="G11" s="197">
        <f t="shared" si="1"/>
        <v>0.5439597315436242</v>
      </c>
      <c r="H11" s="261">
        <v>602229</v>
      </c>
    </row>
    <row r="12" spans="1:21">
      <c r="A12" s="228" t="s">
        <v>376</v>
      </c>
      <c r="B12" s="208">
        <f>SUM(B13:B17)</f>
        <v>86782</v>
      </c>
      <c r="C12" s="201">
        <f t="shared" si="2"/>
        <v>0.14410133022488122</v>
      </c>
      <c r="D12" s="208">
        <f t="shared" ref="D12:F12" si="3">SUM(D13:D17)</f>
        <v>44673</v>
      </c>
      <c r="E12" s="268">
        <f t="shared" si="0"/>
        <v>0.51477264870595285</v>
      </c>
      <c r="F12" s="200">
        <f t="shared" si="3"/>
        <v>42109</v>
      </c>
      <c r="G12" s="204">
        <f t="shared" si="1"/>
        <v>0.48522735129404715</v>
      </c>
      <c r="H12" s="261">
        <v>602229</v>
      </c>
    </row>
    <row r="13" spans="1:21">
      <c r="A13" s="229" t="s">
        <v>265</v>
      </c>
      <c r="B13" s="249">
        <f>SUM(D13+F13)</f>
        <v>2380</v>
      </c>
      <c r="C13" s="191">
        <f t="shared" si="2"/>
        <v>3.9519850422347642E-3</v>
      </c>
      <c r="D13" s="249">
        <v>1242</v>
      </c>
      <c r="E13" s="250">
        <f t="shared" si="0"/>
        <v>0.52184873949579835</v>
      </c>
      <c r="F13" s="249">
        <v>1138</v>
      </c>
      <c r="G13" s="192">
        <f t="shared" si="1"/>
        <v>0.4781512605042017</v>
      </c>
      <c r="H13" s="261">
        <v>602229</v>
      </c>
    </row>
    <row r="14" spans="1:21">
      <c r="A14" s="229" t="s">
        <v>264</v>
      </c>
      <c r="B14" s="249">
        <f t="shared" ref="B14:B17" si="4">SUM(D14+F14)</f>
        <v>30600</v>
      </c>
      <c r="C14" s="191">
        <f t="shared" si="2"/>
        <v>5.0811236257304118E-2</v>
      </c>
      <c r="D14" s="190">
        <v>16086</v>
      </c>
      <c r="E14" s="250">
        <f t="shared" si="0"/>
        <v>0.52568627450980387</v>
      </c>
      <c r="F14" s="190">
        <v>14514</v>
      </c>
      <c r="G14" s="192">
        <f t="shared" si="1"/>
        <v>0.47431372549019607</v>
      </c>
      <c r="H14" s="261">
        <v>602229</v>
      </c>
    </row>
    <row r="15" spans="1:21">
      <c r="A15" s="229" t="s">
        <v>261</v>
      </c>
      <c r="B15" s="249">
        <f t="shared" si="4"/>
        <v>3460</v>
      </c>
      <c r="C15" s="191">
        <f t="shared" si="2"/>
        <v>5.7453227924925566E-3</v>
      </c>
      <c r="D15" s="193">
        <v>1952</v>
      </c>
      <c r="E15" s="250">
        <f t="shared" si="0"/>
        <v>0.56416184971098271</v>
      </c>
      <c r="F15" s="193">
        <v>1508</v>
      </c>
      <c r="G15" s="192">
        <f t="shared" si="1"/>
        <v>0.43583815028901735</v>
      </c>
      <c r="H15" s="261">
        <v>602229</v>
      </c>
    </row>
    <row r="16" spans="1:21">
      <c r="A16" s="229" t="s">
        <v>377</v>
      </c>
      <c r="B16" s="249">
        <f t="shared" si="4"/>
        <v>42948</v>
      </c>
      <c r="C16" s="191">
        <f t="shared" si="2"/>
        <v>7.1315064535251535E-2</v>
      </c>
      <c r="D16" s="190">
        <v>20989</v>
      </c>
      <c r="E16" s="250">
        <f t="shared" si="0"/>
        <v>0.48870727391263852</v>
      </c>
      <c r="F16" s="190">
        <v>21959</v>
      </c>
      <c r="G16" s="192">
        <f t="shared" si="1"/>
        <v>0.51129272608736143</v>
      </c>
      <c r="H16" s="261">
        <v>602229</v>
      </c>
    </row>
    <row r="17" spans="1:8" ht="17.25" thickBot="1">
      <c r="A17" s="231" t="s">
        <v>378</v>
      </c>
      <c r="B17" s="249">
        <f t="shared" si="4"/>
        <v>7394</v>
      </c>
      <c r="C17" s="195">
        <f t="shared" si="2"/>
        <v>1.2277721597598256E-2</v>
      </c>
      <c r="D17" s="251">
        <v>4404</v>
      </c>
      <c r="E17" s="258">
        <f t="shared" si="0"/>
        <v>0.59561806870435485</v>
      </c>
      <c r="F17" s="251">
        <v>2990</v>
      </c>
      <c r="G17" s="197">
        <f t="shared" si="1"/>
        <v>0.40438193129564509</v>
      </c>
      <c r="H17" s="261">
        <v>602229</v>
      </c>
    </row>
    <row r="18" spans="1:8">
      <c r="A18" s="228" t="s">
        <v>379</v>
      </c>
      <c r="B18" s="252">
        <f>SUM(B19:B25)</f>
        <v>131672</v>
      </c>
      <c r="C18" s="201">
        <f t="shared" si="2"/>
        <v>0.21864108171476299</v>
      </c>
      <c r="D18" s="252">
        <f>SUM(D19:D25)</f>
        <v>78909</v>
      </c>
      <c r="E18" s="268">
        <f t="shared" si="0"/>
        <v>0.59928458594082268</v>
      </c>
      <c r="F18" s="269">
        <f>SUM(F19:F25)</f>
        <v>52763</v>
      </c>
      <c r="G18" s="204">
        <f t="shared" si="1"/>
        <v>0.40071541405917738</v>
      </c>
      <c r="H18" s="261">
        <v>602229</v>
      </c>
    </row>
    <row r="19" spans="1:8">
      <c r="A19" s="229" t="s">
        <v>380</v>
      </c>
      <c r="B19" s="253">
        <f>SUM(D19+F19)</f>
        <v>7733</v>
      </c>
      <c r="C19" s="191">
        <f t="shared" si="2"/>
        <v>1.2840630391429174E-2</v>
      </c>
      <c r="D19" s="254">
        <v>4828</v>
      </c>
      <c r="E19" s="250">
        <f t="shared" si="0"/>
        <v>0.62433725591620326</v>
      </c>
      <c r="F19" s="254">
        <v>2905</v>
      </c>
      <c r="G19" s="192">
        <f t="shared" si="1"/>
        <v>0.37566274408379674</v>
      </c>
      <c r="H19" s="261">
        <v>602229</v>
      </c>
    </row>
    <row r="20" spans="1:8">
      <c r="A20" s="229" t="s">
        <v>268</v>
      </c>
      <c r="B20" s="253">
        <f t="shared" ref="B20:B25" si="5">SUM(D20+F20)</f>
        <v>20988</v>
      </c>
      <c r="C20" s="191">
        <f t="shared" si="2"/>
        <v>3.4850530280009763E-2</v>
      </c>
      <c r="D20" s="190">
        <v>11253</v>
      </c>
      <c r="E20" s="250">
        <f t="shared" si="0"/>
        <v>0.53616352201257866</v>
      </c>
      <c r="F20" s="190">
        <v>9735</v>
      </c>
      <c r="G20" s="192">
        <f t="shared" si="1"/>
        <v>0.46383647798742139</v>
      </c>
      <c r="H20" s="261">
        <v>602229</v>
      </c>
    </row>
    <row r="21" spans="1:8">
      <c r="A21" s="229" t="s">
        <v>273</v>
      </c>
      <c r="B21" s="253">
        <f t="shared" si="5"/>
        <v>46435</v>
      </c>
      <c r="C21" s="191">
        <f t="shared" si="2"/>
        <v>7.7105220771500546E-2</v>
      </c>
      <c r="D21" s="190">
        <v>27046</v>
      </c>
      <c r="E21" s="250">
        <f t="shared" si="0"/>
        <v>0.58244858404220956</v>
      </c>
      <c r="F21" s="190">
        <v>19389</v>
      </c>
      <c r="G21" s="192">
        <f t="shared" si="1"/>
        <v>0.41755141595779044</v>
      </c>
      <c r="H21" s="261">
        <v>602229</v>
      </c>
    </row>
    <row r="22" spans="1:8">
      <c r="A22" s="229" t="s">
        <v>270</v>
      </c>
      <c r="B22" s="253">
        <f t="shared" si="5"/>
        <v>4834</v>
      </c>
      <c r="C22" s="191">
        <f t="shared" si="2"/>
        <v>8.0268469303205262E-3</v>
      </c>
      <c r="D22" s="190">
        <v>2793</v>
      </c>
      <c r="E22" s="250">
        <f t="shared" si="0"/>
        <v>0.57778237484484896</v>
      </c>
      <c r="F22" s="190">
        <v>2041</v>
      </c>
      <c r="G22" s="192">
        <f t="shared" si="1"/>
        <v>0.42221762515515099</v>
      </c>
      <c r="H22" s="261">
        <v>602229</v>
      </c>
    </row>
    <row r="23" spans="1:8">
      <c r="A23" s="229" t="s">
        <v>269</v>
      </c>
      <c r="B23" s="253">
        <f t="shared" si="5"/>
        <v>11959</v>
      </c>
      <c r="C23" s="191">
        <f t="shared" si="2"/>
        <v>1.9857894588271238E-2</v>
      </c>
      <c r="D23" s="190">
        <v>6373</v>
      </c>
      <c r="E23" s="250">
        <f t="shared" si="0"/>
        <v>0.53290408897064967</v>
      </c>
      <c r="F23" s="190">
        <v>5586</v>
      </c>
      <c r="G23" s="192">
        <f t="shared" si="1"/>
        <v>0.46709591102935027</v>
      </c>
      <c r="H23" s="261">
        <v>602229</v>
      </c>
    </row>
    <row r="24" spans="1:8">
      <c r="A24" s="229" t="s">
        <v>272</v>
      </c>
      <c r="B24" s="253">
        <f t="shared" si="5"/>
        <v>13351</v>
      </c>
      <c r="C24" s="191">
        <f t="shared" si="2"/>
        <v>2.2169307688603503E-2</v>
      </c>
      <c r="D24" s="190">
        <v>8672</v>
      </c>
      <c r="E24" s="250">
        <f t="shared" si="0"/>
        <v>0.64953936034753956</v>
      </c>
      <c r="F24" s="190">
        <v>4679</v>
      </c>
      <c r="G24" s="192">
        <f t="shared" si="1"/>
        <v>0.35046063965246049</v>
      </c>
      <c r="H24" s="261">
        <v>602229</v>
      </c>
    </row>
    <row r="25" spans="1:8" ht="17.25" thickBot="1">
      <c r="A25" s="230" t="s">
        <v>267</v>
      </c>
      <c r="B25" s="253">
        <f t="shared" si="5"/>
        <v>26372</v>
      </c>
      <c r="C25" s="195">
        <f t="shared" si="2"/>
        <v>4.379065106462824E-2</v>
      </c>
      <c r="D25" s="194">
        <v>17944</v>
      </c>
      <c r="E25" s="258">
        <f t="shared" si="0"/>
        <v>0.68041862581525858</v>
      </c>
      <c r="F25" s="194">
        <v>8428</v>
      </c>
      <c r="G25" s="197">
        <f t="shared" si="1"/>
        <v>0.31958137418474142</v>
      </c>
      <c r="H25" s="261">
        <v>602229</v>
      </c>
    </row>
    <row r="26" spans="1:8">
      <c r="A26" s="228" t="s">
        <v>3</v>
      </c>
      <c r="B26" s="208">
        <v>49611</v>
      </c>
      <c r="C26" s="201">
        <f t="shared" si="2"/>
        <v>8.237896215559197E-2</v>
      </c>
      <c r="D26" s="208">
        <v>31032</v>
      </c>
      <c r="E26" s="270">
        <f t="shared" si="0"/>
        <v>0.62550644010400924</v>
      </c>
      <c r="F26" s="208">
        <v>18579</v>
      </c>
      <c r="G26" s="210">
        <f t="shared" si="1"/>
        <v>0.37449355989599081</v>
      </c>
      <c r="H26" s="261">
        <v>602229</v>
      </c>
    </row>
    <row r="27" spans="1:8" ht="17.25" thickBot="1">
      <c r="A27" s="230" t="s">
        <v>274</v>
      </c>
      <c r="B27" s="194">
        <f>SUM(D27+F27)</f>
        <v>49611</v>
      </c>
      <c r="C27" s="195">
        <f t="shared" si="2"/>
        <v>8.237896215559197E-2</v>
      </c>
      <c r="D27" s="194">
        <v>31032</v>
      </c>
      <c r="E27" s="258">
        <f t="shared" si="0"/>
        <v>0.62550644010400924</v>
      </c>
      <c r="F27" s="194">
        <v>18579</v>
      </c>
      <c r="G27" s="197">
        <f t="shared" si="1"/>
        <v>0.37449355989599081</v>
      </c>
      <c r="H27" s="261">
        <v>602229</v>
      </c>
    </row>
    <row r="28" spans="1:8">
      <c r="A28" s="228" t="s">
        <v>4</v>
      </c>
      <c r="B28" s="208">
        <f>SUM(B29:B31)</f>
        <v>2959</v>
      </c>
      <c r="C28" s="201">
        <f t="shared" si="2"/>
        <v>4.9134133361229699E-3</v>
      </c>
      <c r="D28" s="208">
        <f>SUM(D29:D31)</f>
        <v>2193</v>
      </c>
      <c r="E28" s="268">
        <f t="shared" si="0"/>
        <v>0.74112875971612036</v>
      </c>
      <c r="F28" s="202">
        <f>SUM(F29:F31)</f>
        <v>766</v>
      </c>
      <c r="G28" s="204">
        <f t="shared" si="1"/>
        <v>0.2588712402838797</v>
      </c>
      <c r="H28" s="261">
        <v>602229</v>
      </c>
    </row>
    <row r="29" spans="1:8">
      <c r="A29" s="232" t="s">
        <v>277</v>
      </c>
      <c r="B29" s="193">
        <f>SUM(D29+F29)</f>
        <v>470</v>
      </c>
      <c r="C29" s="191">
        <f t="shared" si="2"/>
        <v>7.804340209455207E-4</v>
      </c>
      <c r="D29" s="193">
        <v>397</v>
      </c>
      <c r="E29" s="250">
        <f t="shared" si="0"/>
        <v>0.84468085106382984</v>
      </c>
      <c r="F29" s="193">
        <v>73</v>
      </c>
      <c r="G29" s="192">
        <f t="shared" si="1"/>
        <v>0.15531914893617021</v>
      </c>
      <c r="H29" s="261">
        <v>602229</v>
      </c>
    </row>
    <row r="30" spans="1:8">
      <c r="A30" s="232" t="s">
        <v>275</v>
      </c>
      <c r="B30" s="193">
        <f t="shared" ref="B30:B31" si="6">SUM(D30+F30)</f>
        <v>1843</v>
      </c>
      <c r="C30" s="191">
        <f t="shared" si="2"/>
        <v>3.0602976608565843E-3</v>
      </c>
      <c r="D30" s="190">
        <v>1350</v>
      </c>
      <c r="E30" s="250">
        <f t="shared" si="0"/>
        <v>0.7325013564839935</v>
      </c>
      <c r="F30" s="193">
        <v>493</v>
      </c>
      <c r="G30" s="192">
        <f t="shared" si="1"/>
        <v>0.2674986435160065</v>
      </c>
      <c r="H30" s="261">
        <v>602229</v>
      </c>
    </row>
    <row r="31" spans="1:8" ht="17.25" thickBot="1">
      <c r="A31" s="233" t="s">
        <v>276</v>
      </c>
      <c r="B31" s="193">
        <f t="shared" si="6"/>
        <v>646</v>
      </c>
      <c r="C31" s="195">
        <f t="shared" si="2"/>
        <v>1.0726816543208647E-3</v>
      </c>
      <c r="D31" s="196">
        <v>446</v>
      </c>
      <c r="E31" s="258">
        <f t="shared" si="0"/>
        <v>0.69040247678018574</v>
      </c>
      <c r="F31" s="196">
        <v>200</v>
      </c>
      <c r="G31" s="197">
        <f t="shared" si="1"/>
        <v>0.30959752321981426</v>
      </c>
      <c r="H31" s="261">
        <v>602229</v>
      </c>
    </row>
    <row r="32" spans="1:8">
      <c r="A32" s="228" t="s">
        <v>5</v>
      </c>
      <c r="B32" s="248">
        <v>713</v>
      </c>
      <c r="C32" s="201">
        <f t="shared" si="2"/>
        <v>1.183935014753524E-3</v>
      </c>
      <c r="D32" s="248">
        <v>486</v>
      </c>
      <c r="E32" s="268">
        <f t="shared" si="0"/>
        <v>0.68162692847124828</v>
      </c>
      <c r="F32" s="202">
        <v>227</v>
      </c>
      <c r="G32" s="204">
        <f t="shared" si="1"/>
        <v>0.31837307152875177</v>
      </c>
      <c r="H32" s="261">
        <v>602229</v>
      </c>
    </row>
    <row r="33" spans="1:21" ht="17.25" thickBot="1">
      <c r="A33" s="233" t="s">
        <v>278</v>
      </c>
      <c r="B33" s="196">
        <f>SUM(D33+F33)</f>
        <v>713</v>
      </c>
      <c r="C33" s="195">
        <f t="shared" si="2"/>
        <v>1.183935014753524E-3</v>
      </c>
      <c r="D33" s="196">
        <v>486</v>
      </c>
      <c r="E33" s="258">
        <f t="shared" si="0"/>
        <v>0.68162692847124828</v>
      </c>
      <c r="F33" s="196">
        <v>227</v>
      </c>
      <c r="G33" s="197">
        <f t="shared" si="1"/>
        <v>0.31837307152875177</v>
      </c>
      <c r="H33" s="261">
        <v>602229</v>
      </c>
    </row>
    <row r="34" spans="1:21" s="224" customFormat="1" ht="17.25" thickBot="1">
      <c r="A34" s="234" t="s">
        <v>281</v>
      </c>
      <c r="B34" s="265">
        <f>SUM(B35+B39+B44+B52+B55)</f>
        <v>160805</v>
      </c>
      <c r="C34" s="262">
        <f t="shared" si="2"/>
        <v>0.26701636752796692</v>
      </c>
      <c r="D34" s="265">
        <f>D35+D39+D44+D52+D55</f>
        <v>105560</v>
      </c>
      <c r="E34" s="262">
        <f t="shared" si="0"/>
        <v>0.6564472497745717</v>
      </c>
      <c r="F34" s="265">
        <f>F35+F39+F44+F52+F55</f>
        <v>55245</v>
      </c>
      <c r="G34" s="266">
        <f t="shared" si="1"/>
        <v>0.3435527502254283</v>
      </c>
      <c r="H34" s="261">
        <v>602229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 s="235" t="s">
        <v>282</v>
      </c>
      <c r="B35" s="255">
        <f>SUM(B36:B38)</f>
        <v>7534</v>
      </c>
      <c r="C35" s="201">
        <f t="shared" si="2"/>
        <v>1.2510191305965007E-2</v>
      </c>
      <c r="D35" s="255">
        <f>SUM(D36:D38)</f>
        <v>4737</v>
      </c>
      <c r="E35" s="201">
        <f t="shared" si="0"/>
        <v>0.62874966817095834</v>
      </c>
      <c r="F35" s="271">
        <f>SUM(F36:F38)</f>
        <v>2797</v>
      </c>
      <c r="G35" s="204">
        <f t="shared" si="1"/>
        <v>0.37125033182904166</v>
      </c>
      <c r="H35" s="261">
        <v>602229</v>
      </c>
    </row>
    <row r="36" spans="1:21">
      <c r="A36" s="236" t="s">
        <v>284</v>
      </c>
      <c r="B36" s="249">
        <f>SUM(D36+F36)</f>
        <v>2415</v>
      </c>
      <c r="C36" s="191">
        <f t="shared" si="2"/>
        <v>4.0101024693264525E-3</v>
      </c>
      <c r="D36" s="249">
        <v>1962</v>
      </c>
      <c r="E36" s="191">
        <f t="shared" si="0"/>
        <v>0.81242236024844716</v>
      </c>
      <c r="F36" s="256">
        <v>453</v>
      </c>
      <c r="G36" s="192">
        <f t="shared" si="1"/>
        <v>0.18757763975155278</v>
      </c>
      <c r="H36" s="261">
        <v>602229</v>
      </c>
    </row>
    <row r="37" spans="1:21">
      <c r="A37" s="236" t="s">
        <v>283</v>
      </c>
      <c r="B37" s="249">
        <f t="shared" ref="B37:B38" si="7">SUM(D37+F37)</f>
        <v>2519</v>
      </c>
      <c r="C37" s="191">
        <f t="shared" si="2"/>
        <v>4.1827942526846103E-3</v>
      </c>
      <c r="D37" s="249">
        <v>1452</v>
      </c>
      <c r="E37" s="191">
        <f t="shared" si="0"/>
        <v>0.57641921397379914</v>
      </c>
      <c r="F37" s="249">
        <v>1067</v>
      </c>
      <c r="G37" s="192">
        <f t="shared" si="1"/>
        <v>0.42358078602620086</v>
      </c>
      <c r="H37" s="261">
        <v>602229</v>
      </c>
    </row>
    <row r="38" spans="1:21" ht="17.25" thickBot="1">
      <c r="A38" s="237" t="s">
        <v>285</v>
      </c>
      <c r="B38" s="249">
        <f t="shared" si="7"/>
        <v>2600</v>
      </c>
      <c r="C38" s="195">
        <f t="shared" si="2"/>
        <v>4.3172945839539444E-3</v>
      </c>
      <c r="D38" s="257">
        <v>1323</v>
      </c>
      <c r="E38" s="195">
        <f t="shared" si="0"/>
        <v>0.50884615384615384</v>
      </c>
      <c r="F38" s="257">
        <v>1277</v>
      </c>
      <c r="G38" s="197">
        <f t="shared" si="1"/>
        <v>0.49115384615384616</v>
      </c>
      <c r="H38" s="261">
        <v>602229</v>
      </c>
    </row>
    <row r="39" spans="1:21">
      <c r="A39" s="235" t="s">
        <v>286</v>
      </c>
      <c r="B39" s="255">
        <f>SUM(B40:B43)</f>
        <v>67469</v>
      </c>
      <c r="C39" s="201">
        <f t="shared" si="2"/>
        <v>0.11203213395568795</v>
      </c>
      <c r="D39" s="255">
        <f>SUM(D40:D43)</f>
        <v>42190</v>
      </c>
      <c r="E39" s="201">
        <f t="shared" si="0"/>
        <v>0.62532422297647805</v>
      </c>
      <c r="F39" s="271">
        <f>SUM(F40:F43)</f>
        <v>25279</v>
      </c>
      <c r="G39" s="204">
        <f t="shared" si="1"/>
        <v>0.37467577702352189</v>
      </c>
      <c r="H39" s="261">
        <v>602229</v>
      </c>
    </row>
    <row r="40" spans="1:21">
      <c r="A40" s="236" t="s">
        <v>289</v>
      </c>
      <c r="B40" s="249">
        <f>SUM(D40+F40)</f>
        <v>11151</v>
      </c>
      <c r="C40" s="191">
        <f t="shared" si="2"/>
        <v>1.8516212271411706E-2</v>
      </c>
      <c r="D40" s="249">
        <v>6243</v>
      </c>
      <c r="E40" s="191">
        <f t="shared" si="0"/>
        <v>0.55986010223298355</v>
      </c>
      <c r="F40" s="249">
        <v>4908</v>
      </c>
      <c r="G40" s="192">
        <f t="shared" si="1"/>
        <v>0.4401398977670164</v>
      </c>
      <c r="H40" s="261">
        <v>602229</v>
      </c>
    </row>
    <row r="41" spans="1:21">
      <c r="A41" s="236" t="s">
        <v>290</v>
      </c>
      <c r="B41" s="249">
        <f t="shared" ref="B41:B43" si="8">SUM(D41+F41)</f>
        <v>5160</v>
      </c>
      <c r="C41" s="191">
        <f t="shared" si="2"/>
        <v>8.5681692512316748E-3</v>
      </c>
      <c r="D41" s="249">
        <v>3194</v>
      </c>
      <c r="E41" s="191">
        <f t="shared" si="0"/>
        <v>0.61899224806201547</v>
      </c>
      <c r="F41" s="249">
        <v>1966</v>
      </c>
      <c r="G41" s="192">
        <f t="shared" si="1"/>
        <v>0.38100775193798447</v>
      </c>
      <c r="H41" s="261">
        <v>602229</v>
      </c>
    </row>
    <row r="42" spans="1:21">
      <c r="A42" s="236" t="s">
        <v>291</v>
      </c>
      <c r="B42" s="249">
        <f t="shared" si="8"/>
        <v>8660</v>
      </c>
      <c r="C42" s="191">
        <f t="shared" si="2"/>
        <v>1.4379911960400445E-2</v>
      </c>
      <c r="D42" s="249">
        <v>5287</v>
      </c>
      <c r="E42" s="191">
        <f t="shared" si="0"/>
        <v>0.61050808314087757</v>
      </c>
      <c r="F42" s="249">
        <v>3373</v>
      </c>
      <c r="G42" s="192">
        <f t="shared" si="1"/>
        <v>0.38949191685912238</v>
      </c>
      <c r="H42" s="261">
        <v>602229</v>
      </c>
    </row>
    <row r="43" spans="1:21" ht="17.25" thickBot="1">
      <c r="A43" s="237" t="s">
        <v>287</v>
      </c>
      <c r="B43" s="249">
        <f t="shared" si="8"/>
        <v>42498</v>
      </c>
      <c r="C43" s="195">
        <f t="shared" si="2"/>
        <v>7.0567840472644125E-2</v>
      </c>
      <c r="D43" s="257">
        <v>27466</v>
      </c>
      <c r="E43" s="195">
        <f t="shared" si="0"/>
        <v>0.64628923714057129</v>
      </c>
      <c r="F43" s="257">
        <v>15032</v>
      </c>
      <c r="G43" s="197">
        <f t="shared" si="1"/>
        <v>0.35371076285942871</v>
      </c>
      <c r="H43" s="261">
        <v>602229</v>
      </c>
    </row>
    <row r="44" spans="1:21">
      <c r="A44" s="235" t="s">
        <v>292</v>
      </c>
      <c r="B44" s="255">
        <f>SUM(B45:B51)</f>
        <v>40042</v>
      </c>
      <c r="C44" s="201">
        <f t="shared" si="2"/>
        <v>6.6489657588724549E-2</v>
      </c>
      <c r="D44" s="255">
        <f>SUM(D45:D51)</f>
        <v>25785</v>
      </c>
      <c r="E44" s="201">
        <f t="shared" si="0"/>
        <v>0.64394885370361121</v>
      </c>
      <c r="F44" s="271">
        <f>SUM(F45:F51)</f>
        <v>14257</v>
      </c>
      <c r="G44" s="204">
        <f t="shared" si="1"/>
        <v>0.35605114629638879</v>
      </c>
      <c r="H44" s="261">
        <v>602229</v>
      </c>
    </row>
    <row r="45" spans="1:21">
      <c r="A45" s="236" t="s">
        <v>296</v>
      </c>
      <c r="B45" s="249">
        <f>SUM(D45+F45)</f>
        <v>7002</v>
      </c>
      <c r="C45" s="191">
        <f t="shared" si="2"/>
        <v>1.1626806414171353E-2</v>
      </c>
      <c r="D45" s="249">
        <v>3402</v>
      </c>
      <c r="E45" s="191">
        <f t="shared" si="0"/>
        <v>0.48586118251928023</v>
      </c>
      <c r="F45" s="249">
        <v>3600</v>
      </c>
      <c r="G45" s="192">
        <f t="shared" si="1"/>
        <v>0.51413881748071977</v>
      </c>
      <c r="H45" s="261">
        <v>602229</v>
      </c>
    </row>
    <row r="46" spans="1:21">
      <c r="A46" s="236" t="s">
        <v>297</v>
      </c>
      <c r="B46" s="249">
        <f t="shared" ref="B46:B51" si="9">SUM(D46+F46)</f>
        <v>990</v>
      </c>
      <c r="C46" s="191">
        <f t="shared" si="2"/>
        <v>1.6438929377363097E-3</v>
      </c>
      <c r="D46" s="256">
        <v>595</v>
      </c>
      <c r="E46" s="191">
        <f t="shared" si="0"/>
        <v>0.60101010101010099</v>
      </c>
      <c r="F46" s="256">
        <v>395</v>
      </c>
      <c r="G46" s="192">
        <f t="shared" si="1"/>
        <v>0.39898989898989901</v>
      </c>
      <c r="H46" s="261">
        <v>602229</v>
      </c>
    </row>
    <row r="47" spans="1:21">
      <c r="A47" s="236" t="s">
        <v>295</v>
      </c>
      <c r="B47" s="249">
        <f t="shared" si="9"/>
        <v>2087</v>
      </c>
      <c r="C47" s="191">
        <f t="shared" si="2"/>
        <v>3.4654591525814932E-3</v>
      </c>
      <c r="D47" s="249">
        <v>1055</v>
      </c>
      <c r="E47" s="191">
        <f t="shared" si="0"/>
        <v>0.50551030186871104</v>
      </c>
      <c r="F47" s="249">
        <v>1032</v>
      </c>
      <c r="G47" s="192">
        <f t="shared" si="1"/>
        <v>0.49448969813128896</v>
      </c>
      <c r="H47" s="261">
        <v>602229</v>
      </c>
    </row>
    <row r="48" spans="1:21">
      <c r="A48" s="236" t="s">
        <v>298</v>
      </c>
      <c r="B48" s="249">
        <f t="shared" si="9"/>
        <v>4690</v>
      </c>
      <c r="C48" s="191">
        <f t="shared" si="2"/>
        <v>7.7877352302861535E-3</v>
      </c>
      <c r="D48" s="249">
        <v>3173</v>
      </c>
      <c r="E48" s="191">
        <f t="shared" si="0"/>
        <v>0.67654584221748404</v>
      </c>
      <c r="F48" s="249">
        <v>1517</v>
      </c>
      <c r="G48" s="192">
        <f t="shared" si="1"/>
        <v>0.32345415778251602</v>
      </c>
      <c r="H48" s="261">
        <v>602229</v>
      </c>
    </row>
    <row r="49" spans="1:21">
      <c r="A49" s="236" t="s">
        <v>293</v>
      </c>
      <c r="B49" s="249">
        <f t="shared" si="9"/>
        <v>5204</v>
      </c>
      <c r="C49" s="191">
        <f t="shared" si="2"/>
        <v>8.64123115957551E-3</v>
      </c>
      <c r="D49" s="249">
        <v>3618</v>
      </c>
      <c r="E49" s="191">
        <f t="shared" si="0"/>
        <v>0.69523443504996152</v>
      </c>
      <c r="F49" s="249">
        <v>1586</v>
      </c>
      <c r="G49" s="192">
        <f t="shared" si="1"/>
        <v>0.30476556495003843</v>
      </c>
      <c r="H49" s="261">
        <v>602229</v>
      </c>
    </row>
    <row r="50" spans="1:21">
      <c r="A50" s="236" t="s">
        <v>294</v>
      </c>
      <c r="B50" s="249">
        <f t="shared" si="9"/>
        <v>19754</v>
      </c>
      <c r="C50" s="191">
        <f t="shared" si="2"/>
        <v>3.2801475850548545E-2</v>
      </c>
      <c r="D50" s="249">
        <v>13757</v>
      </c>
      <c r="E50" s="191">
        <f t="shared" si="0"/>
        <v>0.69641591576389594</v>
      </c>
      <c r="F50" s="249">
        <v>5997</v>
      </c>
      <c r="G50" s="192">
        <f t="shared" si="1"/>
        <v>0.30358408423610406</v>
      </c>
      <c r="H50" s="261">
        <v>602229</v>
      </c>
    </row>
    <row r="51" spans="1:21" ht="17.25" thickBot="1">
      <c r="A51" s="237" t="s">
        <v>374</v>
      </c>
      <c r="B51" s="249">
        <f t="shared" si="9"/>
        <v>315</v>
      </c>
      <c r="C51" s="195">
        <f t="shared" si="2"/>
        <v>5.2305684382518945E-4</v>
      </c>
      <c r="D51" s="259">
        <v>185</v>
      </c>
      <c r="E51" s="195">
        <f t="shared" si="0"/>
        <v>0.58730158730158732</v>
      </c>
      <c r="F51" s="259">
        <v>130</v>
      </c>
      <c r="G51" s="197">
        <f t="shared" si="1"/>
        <v>0.41269841269841268</v>
      </c>
      <c r="H51" s="261">
        <v>602229</v>
      </c>
    </row>
    <row r="52" spans="1:21">
      <c r="A52" s="235" t="s">
        <v>299</v>
      </c>
      <c r="B52" s="255">
        <f>B53+B54</f>
        <v>14980</v>
      </c>
      <c r="C52" s="201">
        <f t="shared" si="2"/>
        <v>2.4874258795242341E-2</v>
      </c>
      <c r="D52" s="255">
        <f>D53+D54</f>
        <v>8380</v>
      </c>
      <c r="E52" s="201">
        <f t="shared" si="0"/>
        <v>0.55941255006675572</v>
      </c>
      <c r="F52" s="271">
        <f>F53+F54</f>
        <v>6600</v>
      </c>
      <c r="G52" s="204">
        <f t="shared" si="1"/>
        <v>0.44058744993324434</v>
      </c>
      <c r="H52" s="261">
        <v>602229</v>
      </c>
    </row>
    <row r="53" spans="1:21">
      <c r="A53" s="236" t="s">
        <v>300</v>
      </c>
      <c r="B53" s="249">
        <f>SUM(D53+F53)</f>
        <v>13765</v>
      </c>
      <c r="C53" s="191">
        <f t="shared" si="2"/>
        <v>2.2856753826202326E-2</v>
      </c>
      <c r="D53" s="249">
        <v>7706</v>
      </c>
      <c r="E53" s="191">
        <f t="shared" si="0"/>
        <v>0.55982564475118057</v>
      </c>
      <c r="F53" s="249">
        <v>6059</v>
      </c>
      <c r="G53" s="192">
        <f t="shared" si="1"/>
        <v>0.44017435524881948</v>
      </c>
      <c r="H53" s="261">
        <v>602229</v>
      </c>
    </row>
    <row r="54" spans="1:21" ht="17.25" thickBot="1">
      <c r="A54" s="237" t="s">
        <v>301</v>
      </c>
      <c r="B54" s="249">
        <f>SUM(D54+F54)</f>
        <v>1215</v>
      </c>
      <c r="C54" s="195">
        <f t="shared" si="2"/>
        <v>2.0175049690400165E-3</v>
      </c>
      <c r="D54" s="259">
        <v>674</v>
      </c>
      <c r="E54" s="195">
        <f t="shared" si="0"/>
        <v>0.55473251028806581</v>
      </c>
      <c r="F54" s="259">
        <v>541</v>
      </c>
      <c r="G54" s="197">
        <f t="shared" si="1"/>
        <v>0.44526748971193414</v>
      </c>
      <c r="H54" s="261">
        <v>602229</v>
      </c>
    </row>
    <row r="55" spans="1:21">
      <c r="A55" s="235" t="s">
        <v>302</v>
      </c>
      <c r="B55" s="255">
        <f>SUM(B56:B60)</f>
        <v>30780</v>
      </c>
      <c r="C55" s="201">
        <f t="shared" si="2"/>
        <v>5.1110125882347084E-2</v>
      </c>
      <c r="D55" s="255">
        <f>SUM(D56:D60)</f>
        <v>24468</v>
      </c>
      <c r="E55" s="201">
        <f t="shared" si="0"/>
        <v>0.79493177387914227</v>
      </c>
      <c r="F55" s="271">
        <f>SUM(F56:F60)</f>
        <v>6312</v>
      </c>
      <c r="G55" s="204">
        <f t="shared" si="1"/>
        <v>0.20506822612085771</v>
      </c>
      <c r="H55" s="261">
        <v>602229</v>
      </c>
    </row>
    <row r="56" spans="1:21">
      <c r="A56" s="236" t="s">
        <v>305</v>
      </c>
      <c r="B56" s="249">
        <f>SUM(D56+F56)</f>
        <v>1282</v>
      </c>
      <c r="C56" s="191">
        <f t="shared" si="2"/>
        <v>2.1287583294726758E-3</v>
      </c>
      <c r="D56" s="256">
        <v>530</v>
      </c>
      <c r="E56" s="191">
        <f t="shared" si="0"/>
        <v>0.41341653666146644</v>
      </c>
      <c r="F56" s="256">
        <v>752</v>
      </c>
      <c r="G56" s="192">
        <f t="shared" si="1"/>
        <v>0.58658346333853351</v>
      </c>
      <c r="H56" s="261">
        <v>602229</v>
      </c>
    </row>
    <row r="57" spans="1:21">
      <c r="A57" s="236" t="s">
        <v>306</v>
      </c>
      <c r="B57" s="249">
        <f t="shared" ref="B57:B60" si="10">SUM(D57+F57)</f>
        <v>762</v>
      </c>
      <c r="C57" s="191">
        <f t="shared" si="2"/>
        <v>1.2652994126818868E-3</v>
      </c>
      <c r="D57" s="256">
        <v>392</v>
      </c>
      <c r="E57" s="191">
        <f t="shared" si="0"/>
        <v>0.51443569553805779</v>
      </c>
      <c r="F57" s="256">
        <v>370</v>
      </c>
      <c r="G57" s="192">
        <f t="shared" si="1"/>
        <v>0.48556430446194226</v>
      </c>
      <c r="H57" s="261">
        <v>602229</v>
      </c>
    </row>
    <row r="58" spans="1:21">
      <c r="A58" s="236" t="s">
        <v>303</v>
      </c>
      <c r="B58" s="249">
        <f t="shared" si="10"/>
        <v>5161</v>
      </c>
      <c r="C58" s="191">
        <f t="shared" si="2"/>
        <v>8.5698297491485793E-3</v>
      </c>
      <c r="D58" s="249">
        <v>3236</v>
      </c>
      <c r="E58" s="191">
        <f t="shared" si="0"/>
        <v>0.62701026932764969</v>
      </c>
      <c r="F58" s="249">
        <v>1925</v>
      </c>
      <c r="G58" s="192">
        <f t="shared" si="1"/>
        <v>0.37298973067235031</v>
      </c>
      <c r="H58" s="261">
        <v>602229</v>
      </c>
    </row>
    <row r="59" spans="1:21" ht="33">
      <c r="A59" s="236" t="s">
        <v>307</v>
      </c>
      <c r="B59" s="249">
        <f t="shared" si="10"/>
        <v>13481</v>
      </c>
      <c r="C59" s="191">
        <f t="shared" si="2"/>
        <v>2.2385172417801202E-2</v>
      </c>
      <c r="D59" s="249">
        <v>12951</v>
      </c>
      <c r="E59" s="191">
        <f t="shared" si="0"/>
        <v>0.9606854090942808</v>
      </c>
      <c r="F59" s="256">
        <v>530</v>
      </c>
      <c r="G59" s="192">
        <f t="shared" si="1"/>
        <v>3.9314590905719163E-2</v>
      </c>
      <c r="H59" s="261">
        <v>602229</v>
      </c>
    </row>
    <row r="60" spans="1:21" ht="17.25" thickBot="1">
      <c r="A60" s="237" t="s">
        <v>304</v>
      </c>
      <c r="B60" s="249">
        <f t="shared" si="10"/>
        <v>10094</v>
      </c>
      <c r="C60" s="195">
        <f t="shared" si="2"/>
        <v>1.6761065973242735E-2</v>
      </c>
      <c r="D60" s="257">
        <v>7359</v>
      </c>
      <c r="E60" s="195">
        <f t="shared" si="0"/>
        <v>0.72904695858926094</v>
      </c>
      <c r="F60" s="257">
        <v>2735</v>
      </c>
      <c r="G60" s="197">
        <f t="shared" si="1"/>
        <v>0.27095304141073906</v>
      </c>
      <c r="H60" s="261">
        <v>602229</v>
      </c>
    </row>
    <row r="61" spans="1:21" s="224" customFormat="1" ht="17.25" thickBot="1">
      <c r="A61" s="234" t="s">
        <v>308</v>
      </c>
      <c r="B61" s="267">
        <f>SUM(B62+B68+B74+B82)</f>
        <v>157035</v>
      </c>
      <c r="C61" s="262">
        <f t="shared" si="2"/>
        <v>0.26075629038123371</v>
      </c>
      <c r="D61" s="267">
        <f>SUM(D62+D68+D74+D82)</f>
        <v>104544</v>
      </c>
      <c r="E61" s="262">
        <f t="shared" si="0"/>
        <v>0.66573693762537012</v>
      </c>
      <c r="F61" s="267">
        <f>F62+F68+F74+F82</f>
        <v>52491</v>
      </c>
      <c r="G61" s="266">
        <f t="shared" si="1"/>
        <v>0.33426306237462988</v>
      </c>
      <c r="H61" s="261">
        <v>602229</v>
      </c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235" t="s">
        <v>309</v>
      </c>
      <c r="B62" s="255">
        <f>SUM(B63:B67)</f>
        <v>11187</v>
      </c>
      <c r="C62" s="201">
        <f t="shared" si="2"/>
        <v>1.8575990196420297E-2</v>
      </c>
      <c r="D62" s="255">
        <f>SUM(D63:D67)</f>
        <v>7059</v>
      </c>
      <c r="E62" s="201">
        <f t="shared" si="0"/>
        <v>0.63100026816840971</v>
      </c>
      <c r="F62" s="271">
        <f>SUM(F63:F67)</f>
        <v>4128</v>
      </c>
      <c r="G62" s="204">
        <f t="shared" si="1"/>
        <v>0.36899973183159024</v>
      </c>
      <c r="H62" s="261">
        <v>602229</v>
      </c>
    </row>
    <row r="63" spans="1:21">
      <c r="A63" s="236" t="s">
        <v>311</v>
      </c>
      <c r="B63" s="249">
        <f>D63+F63</f>
        <v>3934</v>
      </c>
      <c r="C63" s="191">
        <f t="shared" si="2"/>
        <v>6.5323988051056991E-3</v>
      </c>
      <c r="D63" s="249">
        <v>2657</v>
      </c>
      <c r="E63" s="191">
        <f t="shared" si="0"/>
        <v>0.67539400101677682</v>
      </c>
      <c r="F63" s="249">
        <v>1277</v>
      </c>
      <c r="G63" s="192">
        <f t="shared" si="1"/>
        <v>0.32460599898322318</v>
      </c>
      <c r="H63" s="261">
        <v>602229</v>
      </c>
    </row>
    <row r="64" spans="1:21">
      <c r="A64" s="236" t="s">
        <v>310</v>
      </c>
      <c r="B64" s="249">
        <f t="shared" ref="B64:B67" si="11">D64+F64</f>
        <v>3297</v>
      </c>
      <c r="C64" s="191">
        <f t="shared" si="2"/>
        <v>5.4746616320369822E-3</v>
      </c>
      <c r="D64" s="249">
        <v>1787</v>
      </c>
      <c r="E64" s="191">
        <f t="shared" si="0"/>
        <v>0.5420078859569305</v>
      </c>
      <c r="F64" s="249">
        <v>1510</v>
      </c>
      <c r="G64" s="192">
        <f t="shared" si="1"/>
        <v>0.45799211404306944</v>
      </c>
      <c r="H64" s="261">
        <v>602229</v>
      </c>
    </row>
    <row r="65" spans="1:8">
      <c r="A65" s="236" t="s">
        <v>312</v>
      </c>
      <c r="B65" s="249">
        <f t="shared" si="11"/>
        <v>2475</v>
      </c>
      <c r="C65" s="191">
        <f t="shared" si="2"/>
        <v>4.1097323443407743E-3</v>
      </c>
      <c r="D65" s="249">
        <v>1593</v>
      </c>
      <c r="E65" s="191">
        <f t="shared" si="0"/>
        <v>0.64363636363636367</v>
      </c>
      <c r="F65" s="256">
        <v>882</v>
      </c>
      <c r="G65" s="192">
        <f t="shared" si="1"/>
        <v>0.35636363636363638</v>
      </c>
      <c r="H65" s="261">
        <v>602229</v>
      </c>
    </row>
    <row r="66" spans="1:8">
      <c r="A66" s="236" t="s">
        <v>313</v>
      </c>
      <c r="B66" s="249">
        <f t="shared" si="11"/>
        <v>1009</v>
      </c>
      <c r="C66" s="191">
        <f t="shared" si="2"/>
        <v>1.6754423981575116E-3</v>
      </c>
      <c r="D66" s="256">
        <v>711</v>
      </c>
      <c r="E66" s="191">
        <f t="shared" si="0"/>
        <v>0.70465807730426167</v>
      </c>
      <c r="F66" s="256">
        <v>298</v>
      </c>
      <c r="G66" s="192">
        <f t="shared" si="1"/>
        <v>0.29534192269573833</v>
      </c>
      <c r="H66" s="261">
        <v>602229</v>
      </c>
    </row>
    <row r="67" spans="1:8" ht="17.25" thickBot="1">
      <c r="A67" s="237" t="s">
        <v>314</v>
      </c>
      <c r="B67" s="249">
        <f t="shared" si="11"/>
        <v>472</v>
      </c>
      <c r="C67" s="195">
        <f t="shared" si="2"/>
        <v>7.8375501677933142E-4</v>
      </c>
      <c r="D67" s="259">
        <v>311</v>
      </c>
      <c r="E67" s="195">
        <f t="shared" si="0"/>
        <v>0.65889830508474578</v>
      </c>
      <c r="F67" s="259">
        <v>161</v>
      </c>
      <c r="G67" s="197">
        <f t="shared" si="1"/>
        <v>0.34110169491525422</v>
      </c>
      <c r="H67" s="261">
        <v>602229</v>
      </c>
    </row>
    <row r="68" spans="1:8">
      <c r="A68" s="235" t="s">
        <v>319</v>
      </c>
      <c r="B68" s="255">
        <f>SUM(B69:B73)</f>
        <v>57105</v>
      </c>
      <c r="C68" s="201">
        <f t="shared" si="2"/>
        <v>9.4822733544880772E-2</v>
      </c>
      <c r="D68" s="255">
        <f>SUM(D69:D73)</f>
        <v>33962</v>
      </c>
      <c r="E68" s="201">
        <f t="shared" si="0"/>
        <v>0.59472900796777861</v>
      </c>
      <c r="F68" s="271">
        <f>SUM(F69:F73)</f>
        <v>23143</v>
      </c>
      <c r="G68" s="204">
        <f t="shared" si="1"/>
        <v>0.40527099203222133</v>
      </c>
      <c r="H68" s="261">
        <v>602229</v>
      </c>
    </row>
    <row r="69" spans="1:8">
      <c r="A69" s="236" t="s">
        <v>317</v>
      </c>
      <c r="B69" s="249">
        <f>D69+F69</f>
        <v>7380</v>
      </c>
      <c r="C69" s="191">
        <f t="shared" si="2"/>
        <v>1.2254474626761581E-2</v>
      </c>
      <c r="D69" s="249">
        <v>4658</v>
      </c>
      <c r="E69" s="191">
        <f t="shared" si="0"/>
        <v>0.63116531165311651</v>
      </c>
      <c r="F69" s="249">
        <v>2722</v>
      </c>
      <c r="G69" s="192">
        <f t="shared" si="1"/>
        <v>0.36883468834688349</v>
      </c>
      <c r="H69" s="261">
        <v>602229</v>
      </c>
    </row>
    <row r="70" spans="1:8">
      <c r="A70" s="236" t="s">
        <v>318</v>
      </c>
      <c r="B70" s="249">
        <f t="shared" ref="B70:B73" si="12">D70+F70</f>
        <v>6118</v>
      </c>
      <c r="C70" s="191">
        <f t="shared" si="2"/>
        <v>1.0158926255627013E-2</v>
      </c>
      <c r="D70" s="249">
        <v>4653</v>
      </c>
      <c r="E70" s="191">
        <f t="shared" si="0"/>
        <v>0.76054266100032686</v>
      </c>
      <c r="F70" s="249">
        <v>1465</v>
      </c>
      <c r="G70" s="192">
        <f t="shared" si="1"/>
        <v>0.23945733899967309</v>
      </c>
      <c r="H70" s="261">
        <v>602229</v>
      </c>
    </row>
    <row r="71" spans="1:8">
      <c r="A71" s="236" t="s">
        <v>316</v>
      </c>
      <c r="B71" s="249">
        <f t="shared" si="12"/>
        <v>5048</v>
      </c>
      <c r="C71" s="191">
        <f t="shared" si="2"/>
        <v>8.3821934845382737E-3</v>
      </c>
      <c r="D71" s="249">
        <v>3639</v>
      </c>
      <c r="E71" s="191">
        <f t="shared" ref="E71:E85" si="13">D71/B71</f>
        <v>0.72087955625990496</v>
      </c>
      <c r="F71" s="249">
        <v>1409</v>
      </c>
      <c r="G71" s="192">
        <f t="shared" ref="G71:G85" si="14">F71/B71</f>
        <v>0.27912044374009509</v>
      </c>
      <c r="H71" s="261">
        <v>602229</v>
      </c>
    </row>
    <row r="72" spans="1:8">
      <c r="A72" s="236" t="s">
        <v>321</v>
      </c>
      <c r="B72" s="249">
        <f t="shared" si="12"/>
        <v>17997</v>
      </c>
      <c r="C72" s="191">
        <f t="shared" ref="C72:C85" si="15">B72/H72</f>
        <v>2.9883981010545822E-2</v>
      </c>
      <c r="D72" s="249">
        <v>8242</v>
      </c>
      <c r="E72" s="191">
        <f t="shared" si="13"/>
        <v>0.45796521642495974</v>
      </c>
      <c r="F72" s="249">
        <v>9755</v>
      </c>
      <c r="G72" s="192">
        <f t="shared" si="14"/>
        <v>0.54203478357504031</v>
      </c>
      <c r="H72" s="261">
        <v>602229</v>
      </c>
    </row>
    <row r="73" spans="1:8" ht="17.25" thickBot="1">
      <c r="A73" s="237" t="s">
        <v>320</v>
      </c>
      <c r="B73" s="249">
        <f t="shared" si="12"/>
        <v>20562</v>
      </c>
      <c r="C73" s="195">
        <f t="shared" si="15"/>
        <v>3.414315816740808E-2</v>
      </c>
      <c r="D73" s="257">
        <v>12770</v>
      </c>
      <c r="E73" s="195">
        <f t="shared" si="13"/>
        <v>0.6210485361346173</v>
      </c>
      <c r="F73" s="257">
        <v>7792</v>
      </c>
      <c r="G73" s="197">
        <f t="shared" si="14"/>
        <v>0.37895146386538275</v>
      </c>
      <c r="H73" s="261">
        <v>602229</v>
      </c>
    </row>
    <row r="74" spans="1:8">
      <c r="A74" s="235" t="s">
        <v>322</v>
      </c>
      <c r="B74" s="255">
        <f>SUM(B75:B81)</f>
        <v>79670</v>
      </c>
      <c r="C74" s="201">
        <f t="shared" si="15"/>
        <v>0.1322918690398503</v>
      </c>
      <c r="D74" s="255">
        <f>SUM(D75:D81)</f>
        <v>57571</v>
      </c>
      <c r="E74" s="201">
        <f t="shared" si="13"/>
        <v>0.72261830048951925</v>
      </c>
      <c r="F74" s="271">
        <f>SUM(F75:F81)</f>
        <v>22099</v>
      </c>
      <c r="G74" s="204">
        <f t="shared" si="14"/>
        <v>0.27738169951048075</v>
      </c>
      <c r="H74" s="261">
        <v>602229</v>
      </c>
    </row>
    <row r="75" spans="1:8">
      <c r="A75" s="236" t="s">
        <v>323</v>
      </c>
      <c r="B75" s="249">
        <f>D75+F75</f>
        <v>38983</v>
      </c>
      <c r="C75" s="191">
        <f t="shared" si="15"/>
        <v>6.4731190294721769E-2</v>
      </c>
      <c r="D75" s="249">
        <v>32277</v>
      </c>
      <c r="E75" s="191">
        <f t="shared" si="13"/>
        <v>0.82797629736038791</v>
      </c>
      <c r="F75" s="249">
        <v>6706</v>
      </c>
      <c r="G75" s="192">
        <f t="shared" si="14"/>
        <v>0.17202370263961214</v>
      </c>
      <c r="H75" s="261">
        <v>602229</v>
      </c>
    </row>
    <row r="76" spans="1:8">
      <c r="A76" s="236" t="s">
        <v>325</v>
      </c>
      <c r="B76" s="249">
        <f t="shared" ref="B76:B81" si="16">D76+F76</f>
        <v>3686</v>
      </c>
      <c r="C76" s="191">
        <f t="shared" si="15"/>
        <v>6.1205953217131686E-3</v>
      </c>
      <c r="D76" s="249">
        <v>2678</v>
      </c>
      <c r="E76" s="191">
        <f t="shared" si="13"/>
        <v>0.72653282691264243</v>
      </c>
      <c r="F76" s="249">
        <v>1008</v>
      </c>
      <c r="G76" s="192">
        <f t="shared" si="14"/>
        <v>0.27346717308735757</v>
      </c>
      <c r="H76" s="261">
        <v>602229</v>
      </c>
    </row>
    <row r="77" spans="1:8">
      <c r="A77" s="236" t="s">
        <v>372</v>
      </c>
      <c r="B77" s="249">
        <f t="shared" si="16"/>
        <v>2557</v>
      </c>
      <c r="C77" s="191">
        <f t="shared" si="15"/>
        <v>4.2458931735270137E-3</v>
      </c>
      <c r="D77" s="260">
        <v>1873</v>
      </c>
      <c r="E77" s="191">
        <f t="shared" si="13"/>
        <v>0.73249902229174813</v>
      </c>
      <c r="F77" s="256">
        <v>684</v>
      </c>
      <c r="G77" s="192">
        <f t="shared" si="14"/>
        <v>0.26750097770825187</v>
      </c>
      <c r="H77" s="261">
        <v>602229</v>
      </c>
    </row>
    <row r="78" spans="1:8">
      <c r="A78" s="236" t="s">
        <v>373</v>
      </c>
      <c r="B78" s="249">
        <f t="shared" si="16"/>
        <v>2085</v>
      </c>
      <c r="C78" s="191">
        <f t="shared" si="15"/>
        <v>3.4621381567476826E-3</v>
      </c>
      <c r="D78" s="249">
        <v>1390</v>
      </c>
      <c r="E78" s="191">
        <f t="shared" si="13"/>
        <v>0.66666666666666663</v>
      </c>
      <c r="F78" s="249">
        <v>695</v>
      </c>
      <c r="G78" s="192">
        <f t="shared" si="14"/>
        <v>0.33333333333333331</v>
      </c>
      <c r="H78" s="261">
        <v>602229</v>
      </c>
    </row>
    <row r="79" spans="1:8">
      <c r="A79" s="236" t="s">
        <v>326</v>
      </c>
      <c r="B79" s="249">
        <f t="shared" si="16"/>
        <v>878</v>
      </c>
      <c r="C79" s="191">
        <f t="shared" si="15"/>
        <v>1.457917171042909E-3</v>
      </c>
      <c r="D79" s="249">
        <v>603</v>
      </c>
      <c r="E79" s="191">
        <f t="shared" si="13"/>
        <v>0.68678815489749434</v>
      </c>
      <c r="F79" s="256">
        <v>275</v>
      </c>
      <c r="G79" s="192">
        <f t="shared" si="14"/>
        <v>0.31321184510250571</v>
      </c>
      <c r="H79" s="261">
        <v>602229</v>
      </c>
    </row>
    <row r="80" spans="1:8">
      <c r="A80" s="236" t="s">
        <v>328</v>
      </c>
      <c r="B80" s="249">
        <f t="shared" si="16"/>
        <v>5176</v>
      </c>
      <c r="C80" s="191">
        <f t="shared" si="15"/>
        <v>8.5947372179021597E-3</v>
      </c>
      <c r="D80" s="249">
        <v>4768</v>
      </c>
      <c r="E80" s="191">
        <f t="shared" si="13"/>
        <v>0.92117465224111283</v>
      </c>
      <c r="F80" s="256">
        <v>408</v>
      </c>
      <c r="G80" s="192">
        <f t="shared" si="14"/>
        <v>7.8825347758887165E-2</v>
      </c>
      <c r="H80" s="261">
        <v>602229</v>
      </c>
    </row>
    <row r="81" spans="1:8" ht="17.25" thickBot="1">
      <c r="A81" s="237" t="s">
        <v>327</v>
      </c>
      <c r="B81" s="249">
        <f t="shared" si="16"/>
        <v>26305</v>
      </c>
      <c r="C81" s="195">
        <f t="shared" si="15"/>
        <v>4.3679397704195579E-2</v>
      </c>
      <c r="D81" s="257">
        <v>13982</v>
      </c>
      <c r="E81" s="195">
        <f t="shared" si="13"/>
        <v>0.53153392891085349</v>
      </c>
      <c r="F81" s="259">
        <v>12323</v>
      </c>
      <c r="G81" s="197">
        <f t="shared" si="14"/>
        <v>0.46846607108914656</v>
      </c>
      <c r="H81" s="261">
        <v>602229</v>
      </c>
    </row>
    <row r="82" spans="1:8">
      <c r="A82" s="235" t="s">
        <v>329</v>
      </c>
      <c r="B82" s="255">
        <f>SUM(B83:B85)</f>
        <v>9073</v>
      </c>
      <c r="C82" s="201">
        <f t="shared" si="15"/>
        <v>1.506569760008236E-2</v>
      </c>
      <c r="D82" s="255">
        <f>SUM(D83:D85)</f>
        <v>5952</v>
      </c>
      <c r="E82" s="201">
        <f t="shared" si="13"/>
        <v>0.65601234431830702</v>
      </c>
      <c r="F82" s="271">
        <f>SUM(F83:F85)</f>
        <v>3121</v>
      </c>
      <c r="G82" s="204">
        <f t="shared" si="14"/>
        <v>0.34398765568169293</v>
      </c>
      <c r="H82" s="261">
        <v>602229</v>
      </c>
    </row>
    <row r="83" spans="1:8">
      <c r="A83" s="236" t="s">
        <v>330</v>
      </c>
      <c r="B83" s="249">
        <f>SUM(D83+F83)</f>
        <v>2299</v>
      </c>
      <c r="C83" s="191">
        <f t="shared" si="15"/>
        <v>3.8174847109654301E-3</v>
      </c>
      <c r="D83" s="249">
        <v>1318</v>
      </c>
      <c r="E83" s="191">
        <f t="shared" si="13"/>
        <v>0.57329273597216179</v>
      </c>
      <c r="F83" s="256">
        <v>981</v>
      </c>
      <c r="G83" s="192">
        <f t="shared" si="14"/>
        <v>0.42670726402783821</v>
      </c>
      <c r="H83" s="261">
        <v>602229</v>
      </c>
    </row>
    <row r="84" spans="1:8">
      <c r="A84" s="236" t="s">
        <v>332</v>
      </c>
      <c r="B84" s="249">
        <f t="shared" ref="B84:B85" si="17">SUM(D84+F84)</f>
        <v>2499</v>
      </c>
      <c r="C84" s="191">
        <f t="shared" si="15"/>
        <v>4.1495842943465025E-3</v>
      </c>
      <c r="D84" s="249">
        <v>1315</v>
      </c>
      <c r="E84" s="191">
        <f t="shared" si="13"/>
        <v>0.52621048419367744</v>
      </c>
      <c r="F84" s="256">
        <v>1184</v>
      </c>
      <c r="G84" s="192">
        <f t="shared" si="14"/>
        <v>0.4737895158063225</v>
      </c>
      <c r="H84" s="261">
        <v>602229</v>
      </c>
    </row>
    <row r="85" spans="1:8" ht="17.25" thickBot="1">
      <c r="A85" s="237" t="s">
        <v>331</v>
      </c>
      <c r="B85" s="263">
        <f t="shared" si="17"/>
        <v>4275</v>
      </c>
      <c r="C85" s="195">
        <f t="shared" si="15"/>
        <v>7.0986285947704283E-3</v>
      </c>
      <c r="D85" s="257">
        <v>3319</v>
      </c>
      <c r="E85" s="195">
        <f t="shared" si="13"/>
        <v>0.77637426900584794</v>
      </c>
      <c r="F85" s="259">
        <v>956</v>
      </c>
      <c r="G85" s="197">
        <f t="shared" si="14"/>
        <v>0.22362573099415203</v>
      </c>
      <c r="H85" s="261">
        <v>602229</v>
      </c>
    </row>
  </sheetData>
  <mergeCells count="6">
    <mergeCell ref="A1:G1"/>
    <mergeCell ref="A2:F2"/>
    <mergeCell ref="A3:A4"/>
    <mergeCell ref="B3:C3"/>
    <mergeCell ref="D3:E3"/>
    <mergeCell ref="F3:G3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85"/>
  <sheetViews>
    <sheetView topLeftCell="A94" zoomScale="85" zoomScaleNormal="85" workbookViewId="0">
      <selection activeCell="C7" sqref="C7"/>
    </sheetView>
  </sheetViews>
  <sheetFormatPr defaultRowHeight="16.5"/>
  <cols>
    <col min="1" max="1" width="18.625" customWidth="1"/>
    <col min="2" max="2" width="11.5" customWidth="1"/>
    <col min="3" max="4" width="10.875" customWidth="1"/>
    <col min="5" max="5" width="11.5" customWidth="1"/>
    <col min="6" max="6" width="10.375" customWidth="1"/>
    <col min="7" max="7" width="12.25" customWidth="1"/>
  </cols>
  <sheetData>
    <row r="1" spans="1:7" ht="25.5">
      <c r="A1" s="410" t="s">
        <v>8</v>
      </c>
      <c r="B1" s="410"/>
      <c r="C1" s="410"/>
      <c r="D1" s="410"/>
      <c r="E1" s="410"/>
      <c r="F1" s="410"/>
      <c r="G1" s="410"/>
    </row>
    <row r="2" spans="1:7">
      <c r="A2" s="411" t="s">
        <v>382</v>
      </c>
      <c r="B2" s="411"/>
      <c r="C2" s="411"/>
      <c r="D2" s="411"/>
      <c r="E2" s="411"/>
      <c r="F2" s="411"/>
      <c r="G2" s="137" t="s">
        <v>250</v>
      </c>
    </row>
    <row r="3" spans="1:7">
      <c r="A3" s="412" t="s">
        <v>88</v>
      </c>
      <c r="B3" s="414" t="s">
        <v>251</v>
      </c>
      <c r="C3" s="415"/>
      <c r="D3" s="412" t="s">
        <v>252</v>
      </c>
      <c r="E3" s="412"/>
      <c r="F3" s="412" t="s">
        <v>253</v>
      </c>
      <c r="G3" s="412"/>
    </row>
    <row r="4" spans="1:7">
      <c r="A4" s="412"/>
      <c r="B4" s="42" t="s">
        <v>333</v>
      </c>
      <c r="C4" s="42" t="s">
        <v>383</v>
      </c>
      <c r="D4" s="42" t="s">
        <v>1</v>
      </c>
      <c r="E4" s="42" t="s">
        <v>254</v>
      </c>
      <c r="F4" s="42" t="s">
        <v>1</v>
      </c>
      <c r="G4" s="138" t="s">
        <v>254</v>
      </c>
    </row>
    <row r="5" spans="1:7" ht="17.25" thickBot="1">
      <c r="A5" s="217" t="s">
        <v>138</v>
      </c>
      <c r="B5" s="218">
        <v>618840</v>
      </c>
      <c r="C5" s="219"/>
      <c r="D5" s="219">
        <f>D6+D34+D61</f>
        <v>382873</v>
      </c>
      <c r="E5" s="246">
        <f>D5/B5</f>
        <v>0.6186946545148988</v>
      </c>
      <c r="F5" s="219">
        <f>F6+F34+F61</f>
        <v>235987</v>
      </c>
      <c r="G5" s="247">
        <f>F5/B5</f>
        <v>0.38133766401654706</v>
      </c>
    </row>
    <row r="6" spans="1:7" s="224" customFormat="1" ht="17.25" thickBot="1">
      <c r="A6" s="226" t="s">
        <v>375</v>
      </c>
      <c r="B6" s="221">
        <v>318967</v>
      </c>
      <c r="C6" s="222">
        <v>0.51542725098571518</v>
      </c>
      <c r="D6" s="221">
        <v>180529</v>
      </c>
      <c r="E6" s="222">
        <v>0.56598017976781301</v>
      </c>
      <c r="F6" s="221">
        <v>138438</v>
      </c>
      <c r="G6" s="223">
        <v>0.43401982023218705</v>
      </c>
    </row>
    <row r="7" spans="1:7">
      <c r="A7" s="171" t="s">
        <v>256</v>
      </c>
      <c r="B7" s="200">
        <v>10042</v>
      </c>
      <c r="C7" s="201">
        <v>1.6227134639002005E-2</v>
      </c>
      <c r="D7" s="200">
        <v>6234</v>
      </c>
      <c r="E7" s="201">
        <v>0.62079267078271261</v>
      </c>
      <c r="F7" s="200">
        <v>3808</v>
      </c>
      <c r="G7" s="204">
        <v>0.37920732921728739</v>
      </c>
    </row>
    <row r="8" spans="1:7">
      <c r="A8" s="172" t="s">
        <v>258</v>
      </c>
      <c r="B8" s="190">
        <v>5488</v>
      </c>
      <c r="C8" s="191">
        <v>8.8682050287634921E-3</v>
      </c>
      <c r="D8" s="190">
        <v>3680</v>
      </c>
      <c r="E8" s="191">
        <v>0.67055393586005829</v>
      </c>
      <c r="F8" s="190">
        <v>1808</v>
      </c>
      <c r="G8" s="192">
        <v>0.32944606413994171</v>
      </c>
    </row>
    <row r="9" spans="1:7" ht="17.25" thickBot="1">
      <c r="A9" s="214" t="s">
        <v>257</v>
      </c>
      <c r="B9" s="194">
        <v>4554</v>
      </c>
      <c r="C9" s="195">
        <v>7.3589296102385109E-3</v>
      </c>
      <c r="D9" s="194">
        <v>2554</v>
      </c>
      <c r="E9" s="195">
        <v>0.56082564778216948</v>
      </c>
      <c r="F9" s="194">
        <v>2000</v>
      </c>
      <c r="G9" s="197">
        <v>0.43917435221783047</v>
      </c>
    </row>
    <row r="10" spans="1:7">
      <c r="A10" s="171" t="s">
        <v>259</v>
      </c>
      <c r="B10" s="200">
        <v>1429</v>
      </c>
      <c r="C10" s="201">
        <v>2.3091590718117769E-3</v>
      </c>
      <c r="D10" s="202">
        <v>688</v>
      </c>
      <c r="E10" s="201">
        <v>0.4814555633310007</v>
      </c>
      <c r="F10" s="202">
        <v>741</v>
      </c>
      <c r="G10" s="204">
        <v>0.5185444366689993</v>
      </c>
    </row>
    <row r="11" spans="1:7" ht="17.25" thickBot="1">
      <c r="A11" s="214" t="s">
        <v>260</v>
      </c>
      <c r="B11" s="194">
        <v>1429</v>
      </c>
      <c r="C11" s="195">
        <v>2.3091590718117769E-3</v>
      </c>
      <c r="D11" s="196">
        <v>688</v>
      </c>
      <c r="E11" s="195">
        <v>0.4814555633310007</v>
      </c>
      <c r="F11" s="196">
        <v>741</v>
      </c>
      <c r="G11" s="197">
        <v>0.5185444366689993</v>
      </c>
    </row>
    <row r="12" spans="1:7">
      <c r="A12" s="171" t="s">
        <v>376</v>
      </c>
      <c r="B12" s="200">
        <v>126611</v>
      </c>
      <c r="C12" s="201">
        <v>0.20459407924503911</v>
      </c>
      <c r="D12" s="200">
        <v>64106</v>
      </c>
      <c r="E12" s="201">
        <v>0.50632251542125095</v>
      </c>
      <c r="F12" s="200">
        <v>62505</v>
      </c>
      <c r="G12" s="204">
        <v>0.4936774845787491</v>
      </c>
    </row>
    <row r="13" spans="1:7">
      <c r="A13" s="172" t="s">
        <v>265</v>
      </c>
      <c r="B13" s="190">
        <v>42693</v>
      </c>
      <c r="C13" s="191">
        <v>6.898875315105682E-2</v>
      </c>
      <c r="D13" s="190">
        <v>21076</v>
      </c>
      <c r="E13" s="191">
        <v>0.49366406670882812</v>
      </c>
      <c r="F13" s="190">
        <v>21617</v>
      </c>
      <c r="G13" s="192">
        <v>0.50633593329117188</v>
      </c>
    </row>
    <row r="14" spans="1:7">
      <c r="A14" s="172" t="s">
        <v>264</v>
      </c>
      <c r="B14" s="190">
        <v>32541</v>
      </c>
      <c r="C14" s="191">
        <v>5.2583866589102191E-2</v>
      </c>
      <c r="D14" s="190">
        <v>17120</v>
      </c>
      <c r="E14" s="191">
        <v>0.52610552841031311</v>
      </c>
      <c r="F14" s="190">
        <v>15421</v>
      </c>
      <c r="G14" s="192">
        <v>0.47389447158968684</v>
      </c>
    </row>
    <row r="15" spans="1:7">
      <c r="A15" s="172" t="s">
        <v>261</v>
      </c>
      <c r="B15" s="190">
        <v>1806</v>
      </c>
      <c r="C15" s="191">
        <v>2.9183633895675781E-3</v>
      </c>
      <c r="D15" s="193">
        <v>855</v>
      </c>
      <c r="E15" s="191">
        <v>0.473421926910299</v>
      </c>
      <c r="F15" s="193">
        <v>951</v>
      </c>
      <c r="G15" s="192">
        <v>0.52657807308970095</v>
      </c>
    </row>
    <row r="16" spans="1:7">
      <c r="A16" s="172" t="s">
        <v>377</v>
      </c>
      <c r="B16" s="190">
        <v>42693</v>
      </c>
      <c r="C16" s="191">
        <v>6.898875315105682E-2</v>
      </c>
      <c r="D16" s="190">
        <v>21076</v>
      </c>
      <c r="E16" s="191">
        <v>0.49366406670882812</v>
      </c>
      <c r="F16" s="190">
        <v>21617</v>
      </c>
      <c r="G16" s="192">
        <v>0.50633593329117188</v>
      </c>
    </row>
    <row r="17" spans="1:7" ht="17.25" thickBot="1">
      <c r="A17" s="215" t="s">
        <v>378</v>
      </c>
      <c r="B17" s="196">
        <v>6878</v>
      </c>
      <c r="C17" s="195">
        <v>1.1114342964255704E-2</v>
      </c>
      <c r="D17" s="216">
        <v>3979</v>
      </c>
      <c r="E17" s="195">
        <v>0.57851119511485893</v>
      </c>
      <c r="F17" s="216">
        <v>2899</v>
      </c>
      <c r="G17" s="197">
        <v>0.42148880488514101</v>
      </c>
    </row>
    <row r="18" spans="1:7">
      <c r="A18" s="171" t="s">
        <v>379</v>
      </c>
      <c r="B18" s="200">
        <v>124679</v>
      </c>
      <c r="C18" s="201">
        <v>0.20147210910736216</v>
      </c>
      <c r="D18" s="200">
        <v>74929</v>
      </c>
      <c r="E18" s="201">
        <v>0.60097530458216697</v>
      </c>
      <c r="F18" s="200">
        <v>49750</v>
      </c>
      <c r="G18" s="204">
        <v>0.39902469541783298</v>
      </c>
    </row>
    <row r="19" spans="1:7">
      <c r="A19" s="172" t="s">
        <v>380</v>
      </c>
      <c r="B19" s="190">
        <v>7827</v>
      </c>
      <c r="C19" s="191">
        <v>1.2647857281365135E-2</v>
      </c>
      <c r="D19" s="205">
        <v>5255</v>
      </c>
      <c r="E19" s="191">
        <v>0.67139389293471319</v>
      </c>
      <c r="F19" s="205">
        <v>2572</v>
      </c>
      <c r="G19" s="192">
        <v>0.32860610706528681</v>
      </c>
    </row>
    <row r="20" spans="1:7">
      <c r="A20" s="172" t="s">
        <v>268</v>
      </c>
      <c r="B20" s="190">
        <v>21062</v>
      </c>
      <c r="C20" s="191">
        <v>3.4034645465710035E-2</v>
      </c>
      <c r="D20" s="190">
        <v>11287</v>
      </c>
      <c r="E20" s="191">
        <v>0.53589402715791468</v>
      </c>
      <c r="F20" s="190">
        <v>9775</v>
      </c>
      <c r="G20" s="192">
        <v>0.46410597284208527</v>
      </c>
    </row>
    <row r="21" spans="1:7">
      <c r="A21" s="172" t="s">
        <v>273</v>
      </c>
      <c r="B21" s="190">
        <v>9924</v>
      </c>
      <c r="C21" s="191">
        <v>1.603645530347101E-2</v>
      </c>
      <c r="D21" s="190">
        <v>5154</v>
      </c>
      <c r="E21" s="191">
        <v>0.51934703748488509</v>
      </c>
      <c r="F21" s="190">
        <v>4770</v>
      </c>
      <c r="G21" s="192">
        <v>0.48065296251511486</v>
      </c>
    </row>
    <row r="22" spans="1:7">
      <c r="A22" s="172" t="s">
        <v>270</v>
      </c>
      <c r="B22" s="190">
        <v>2921</v>
      </c>
      <c r="C22" s="191">
        <v>4.7201215176782369E-3</v>
      </c>
      <c r="D22" s="190">
        <v>1640</v>
      </c>
      <c r="E22" s="191">
        <v>0.56145155768572408</v>
      </c>
      <c r="F22" s="190">
        <v>1281</v>
      </c>
      <c r="G22" s="192">
        <v>0.43854844231427592</v>
      </c>
    </row>
    <row r="23" spans="1:7">
      <c r="A23" s="172" t="s">
        <v>269</v>
      </c>
      <c r="B23" s="190">
        <v>44094</v>
      </c>
      <c r="C23" s="191">
        <v>7.1252666278844287E-2</v>
      </c>
      <c r="D23" s="190">
        <v>25945</v>
      </c>
      <c r="E23" s="191">
        <v>0.58840205016555536</v>
      </c>
      <c r="F23" s="190">
        <v>18149</v>
      </c>
      <c r="G23" s="192">
        <v>0.41159794983444459</v>
      </c>
    </row>
    <row r="24" spans="1:7">
      <c r="A24" s="172" t="s">
        <v>272</v>
      </c>
      <c r="B24" s="190">
        <v>13581</v>
      </c>
      <c r="C24" s="191">
        <v>2.1945898778359511E-2</v>
      </c>
      <c r="D24" s="190">
        <v>8344</v>
      </c>
      <c r="E24" s="191">
        <v>0.61438774758854287</v>
      </c>
      <c r="F24" s="190">
        <v>5237</v>
      </c>
      <c r="G24" s="192">
        <v>0.38561225241145719</v>
      </c>
    </row>
    <row r="25" spans="1:7" ht="17.25" thickBot="1">
      <c r="A25" s="214" t="s">
        <v>267</v>
      </c>
      <c r="B25" s="194">
        <v>25270</v>
      </c>
      <c r="C25" s="195">
        <v>4.0834464481933938E-2</v>
      </c>
      <c r="D25" s="194">
        <v>17304</v>
      </c>
      <c r="E25" s="195">
        <v>0.68476454293628808</v>
      </c>
      <c r="F25" s="194">
        <v>7966</v>
      </c>
      <c r="G25" s="197">
        <v>0.31523545706371192</v>
      </c>
    </row>
    <row r="26" spans="1:7">
      <c r="A26" s="171" t="s">
        <v>3</v>
      </c>
      <c r="B26" s="200">
        <v>52547</v>
      </c>
      <c r="C26" s="201">
        <v>8.4912093594467067E-2</v>
      </c>
      <c r="D26" s="200">
        <v>31893</v>
      </c>
      <c r="E26" s="201">
        <v>0.60694235636668126</v>
      </c>
      <c r="F26" s="200">
        <v>20654</v>
      </c>
      <c r="G26" s="204">
        <v>0.39305764363331874</v>
      </c>
    </row>
    <row r="27" spans="1:7" ht="17.25" thickBot="1">
      <c r="A27" s="214" t="s">
        <v>274</v>
      </c>
      <c r="B27" s="194">
        <v>52547</v>
      </c>
      <c r="C27" s="195">
        <v>8.4912093594467067E-2</v>
      </c>
      <c r="D27" s="194">
        <v>31893</v>
      </c>
      <c r="E27" s="195">
        <v>0.60694235636668126</v>
      </c>
      <c r="F27" s="194">
        <v>20654</v>
      </c>
      <c r="G27" s="197">
        <v>0.39305764363331874</v>
      </c>
    </row>
    <row r="28" spans="1:7">
      <c r="A28" s="171" t="s">
        <v>4</v>
      </c>
      <c r="B28" s="200">
        <v>2944</v>
      </c>
      <c r="C28" s="201">
        <v>4.7572878288410572E-3</v>
      </c>
      <c r="D28" s="200">
        <v>2191</v>
      </c>
      <c r="E28" s="201">
        <v>0.74422554347826086</v>
      </c>
      <c r="F28" s="202">
        <v>753</v>
      </c>
      <c r="G28" s="204">
        <v>0.25577445652173914</v>
      </c>
    </row>
    <row r="29" spans="1:7">
      <c r="A29" s="175" t="s">
        <v>277</v>
      </c>
      <c r="B29" s="193">
        <v>470</v>
      </c>
      <c r="C29" s="191">
        <v>7.5948548897938081E-4</v>
      </c>
      <c r="D29" s="193">
        <v>397</v>
      </c>
      <c r="E29" s="191">
        <v>0.84468085106382984</v>
      </c>
      <c r="F29" s="193">
        <v>73</v>
      </c>
      <c r="G29" s="192">
        <v>0.15531914893617021</v>
      </c>
    </row>
    <row r="30" spans="1:7">
      <c r="A30" s="175" t="s">
        <v>275</v>
      </c>
      <c r="B30" s="190">
        <v>1836</v>
      </c>
      <c r="C30" s="191">
        <v>2.9668411867364748E-3</v>
      </c>
      <c r="D30" s="190">
        <v>1347</v>
      </c>
      <c r="E30" s="191">
        <v>0.7336601307189542</v>
      </c>
      <c r="F30" s="193">
        <v>489</v>
      </c>
      <c r="G30" s="192">
        <v>0.26633986928104575</v>
      </c>
    </row>
    <row r="31" spans="1:7" ht="17.25" thickBot="1">
      <c r="A31" s="213" t="s">
        <v>276</v>
      </c>
      <c r="B31" s="196">
        <v>638</v>
      </c>
      <c r="C31" s="195">
        <v>1.0309611531252019E-3</v>
      </c>
      <c r="D31" s="196">
        <v>447</v>
      </c>
      <c r="E31" s="195">
        <v>0.70062695924764895</v>
      </c>
      <c r="F31" s="196">
        <v>191</v>
      </c>
      <c r="G31" s="197">
        <v>0.29937304075235111</v>
      </c>
    </row>
    <row r="32" spans="1:7">
      <c r="A32" s="171" t="s">
        <v>5</v>
      </c>
      <c r="B32" s="202">
        <v>715</v>
      </c>
      <c r="C32" s="201">
        <v>1.1553874991920368E-3</v>
      </c>
      <c r="D32" s="202">
        <v>488</v>
      </c>
      <c r="E32" s="201">
        <v>0.68251748251748257</v>
      </c>
      <c r="F32" s="202">
        <v>227</v>
      </c>
      <c r="G32" s="204">
        <v>0.31748251748251749</v>
      </c>
    </row>
    <row r="33" spans="1:7" ht="17.25" thickBot="1">
      <c r="A33" s="175" t="s">
        <v>278</v>
      </c>
      <c r="B33" s="193">
        <v>715</v>
      </c>
      <c r="C33" s="191">
        <v>1.1553874991920368E-3</v>
      </c>
      <c r="D33" s="193">
        <v>488</v>
      </c>
      <c r="E33" s="191">
        <v>0.68251748251748257</v>
      </c>
      <c r="F33" s="193">
        <v>227</v>
      </c>
      <c r="G33" s="192">
        <v>0.31748251748251749</v>
      </c>
    </row>
    <row r="34" spans="1:7" s="224" customFormat="1" ht="17.25" thickBot="1">
      <c r="A34" s="225" t="s">
        <v>281</v>
      </c>
      <c r="B34" s="221">
        <v>157340</v>
      </c>
      <c r="C34" s="222">
        <v>0.25424988688513994</v>
      </c>
      <c r="D34" s="221">
        <v>104266</v>
      </c>
      <c r="E34" s="222">
        <v>0.6626795474768018</v>
      </c>
      <c r="F34" s="221">
        <v>53074</v>
      </c>
      <c r="G34" s="223">
        <v>0.33732045252319814</v>
      </c>
    </row>
    <row r="35" spans="1:7">
      <c r="A35" s="207" t="s">
        <v>282</v>
      </c>
      <c r="B35" s="208">
        <v>6860</v>
      </c>
      <c r="C35" s="209">
        <v>1.1085256285954366E-2</v>
      </c>
      <c r="D35" s="208">
        <v>4150</v>
      </c>
      <c r="E35" s="209">
        <v>0.60495626822157433</v>
      </c>
      <c r="F35" s="208">
        <v>2710</v>
      </c>
      <c r="G35" s="210">
        <v>0.39504373177842567</v>
      </c>
    </row>
    <row r="36" spans="1:7">
      <c r="A36" s="211" t="s">
        <v>284</v>
      </c>
      <c r="B36" s="190">
        <v>1694</v>
      </c>
      <c r="C36" s="191">
        <v>2.7373796134703638E-3</v>
      </c>
      <c r="D36" s="190">
        <v>1490</v>
      </c>
      <c r="E36" s="191">
        <v>0.87957497048406141</v>
      </c>
      <c r="F36" s="193">
        <v>204</v>
      </c>
      <c r="G36" s="192">
        <v>0.1204250295159386</v>
      </c>
    </row>
    <row r="37" spans="1:7">
      <c r="A37" s="211" t="s">
        <v>283</v>
      </c>
      <c r="B37" s="190">
        <v>2370</v>
      </c>
      <c r="C37" s="191">
        <v>3.829745976342835E-3</v>
      </c>
      <c r="D37" s="190">
        <v>1244</v>
      </c>
      <c r="E37" s="191">
        <v>0.52489451476793247</v>
      </c>
      <c r="F37" s="190">
        <v>1126</v>
      </c>
      <c r="G37" s="192">
        <v>0.47510548523206753</v>
      </c>
    </row>
    <row r="38" spans="1:7" ht="17.25" thickBot="1">
      <c r="A38" s="212" t="s">
        <v>285</v>
      </c>
      <c r="B38" s="194">
        <v>2796</v>
      </c>
      <c r="C38" s="195">
        <v>4.5181306961411677E-3</v>
      </c>
      <c r="D38" s="194">
        <v>1416</v>
      </c>
      <c r="E38" s="195">
        <v>0.50643776824034337</v>
      </c>
      <c r="F38" s="194">
        <v>1380</v>
      </c>
      <c r="G38" s="197">
        <v>0.49356223175965663</v>
      </c>
    </row>
    <row r="39" spans="1:7">
      <c r="A39" s="130" t="s">
        <v>286</v>
      </c>
      <c r="B39" s="200">
        <v>66044</v>
      </c>
      <c r="C39" s="201">
        <v>0.10672225454075367</v>
      </c>
      <c r="D39" s="200">
        <v>42436</v>
      </c>
      <c r="E39" s="201">
        <v>0.64254133607897768</v>
      </c>
      <c r="F39" s="200">
        <v>23608</v>
      </c>
      <c r="G39" s="204">
        <v>0.35745866392102232</v>
      </c>
    </row>
    <row r="40" spans="1:7">
      <c r="A40" s="135" t="s">
        <v>289</v>
      </c>
      <c r="B40" s="190">
        <v>12442</v>
      </c>
      <c r="C40" s="191">
        <v>2.0105358412513735E-2</v>
      </c>
      <c r="D40" s="190">
        <v>7201</v>
      </c>
      <c r="E40" s="191">
        <v>0.57876547178910143</v>
      </c>
      <c r="F40" s="190">
        <v>5241</v>
      </c>
      <c r="G40" s="192">
        <v>0.42123452821089857</v>
      </c>
    </row>
    <row r="41" spans="1:7">
      <c r="A41" s="135" t="s">
        <v>290</v>
      </c>
      <c r="B41" s="190">
        <v>5205</v>
      </c>
      <c r="C41" s="191">
        <v>8.410897808803568E-3</v>
      </c>
      <c r="D41" s="190">
        <v>3235</v>
      </c>
      <c r="E41" s="191">
        <v>0.62151777137367914</v>
      </c>
      <c r="F41" s="190">
        <v>1970</v>
      </c>
      <c r="G41" s="192">
        <v>0.37848222862632086</v>
      </c>
    </row>
    <row r="42" spans="1:7">
      <c r="A42" s="135" t="s">
        <v>291</v>
      </c>
      <c r="B42" s="190">
        <v>7786</v>
      </c>
      <c r="C42" s="191">
        <v>1.2581604291900975E-2</v>
      </c>
      <c r="D42" s="190">
        <v>4830</v>
      </c>
      <c r="E42" s="191">
        <v>0.62034420755201647</v>
      </c>
      <c r="F42" s="190">
        <v>2956</v>
      </c>
      <c r="G42" s="192">
        <v>0.37965579244798359</v>
      </c>
    </row>
    <row r="43" spans="1:7" ht="17.25" thickBot="1">
      <c r="A43" s="206" t="s">
        <v>287</v>
      </c>
      <c r="B43" s="194">
        <v>40611</v>
      </c>
      <c r="C43" s="195">
        <v>6.5624394027535393E-2</v>
      </c>
      <c r="D43" s="194">
        <v>27170</v>
      </c>
      <c r="E43" s="195">
        <v>0.6690305582231415</v>
      </c>
      <c r="F43" s="194">
        <v>13441</v>
      </c>
      <c r="G43" s="197">
        <v>0.3309694417768585</v>
      </c>
    </row>
    <row r="44" spans="1:7">
      <c r="A44" s="130" t="s">
        <v>292</v>
      </c>
      <c r="B44" s="200">
        <v>38903</v>
      </c>
      <c r="C44" s="201">
        <v>6.2864391442052872E-2</v>
      </c>
      <c r="D44" s="200">
        <v>25028</v>
      </c>
      <c r="E44" s="201">
        <v>0.64334370099992289</v>
      </c>
      <c r="F44" s="200">
        <v>13875</v>
      </c>
      <c r="G44" s="204">
        <v>0.35665629900007711</v>
      </c>
    </row>
    <row r="45" spans="1:7">
      <c r="A45" s="135" t="s">
        <v>296</v>
      </c>
      <c r="B45" s="190">
        <v>6502</v>
      </c>
      <c r="C45" s="191">
        <v>1.0506754573072199E-2</v>
      </c>
      <c r="D45" s="190">
        <v>3159</v>
      </c>
      <c r="E45" s="191">
        <v>0.48585050753614273</v>
      </c>
      <c r="F45" s="190">
        <v>3343</v>
      </c>
      <c r="G45" s="192">
        <v>0.51414949246385733</v>
      </c>
    </row>
    <row r="46" spans="1:7">
      <c r="A46" s="135" t="s">
        <v>297</v>
      </c>
      <c r="B46" s="193">
        <v>947</v>
      </c>
      <c r="C46" s="191">
        <v>1.5302824639648375E-3</v>
      </c>
      <c r="D46" s="193">
        <v>569</v>
      </c>
      <c r="E46" s="191">
        <v>0.60084477296726502</v>
      </c>
      <c r="F46" s="193">
        <v>378</v>
      </c>
      <c r="G46" s="192">
        <v>0.39915522703273493</v>
      </c>
    </row>
    <row r="47" spans="1:7">
      <c r="A47" s="135" t="s">
        <v>295</v>
      </c>
      <c r="B47" s="190">
        <v>2337</v>
      </c>
      <c r="C47" s="191">
        <v>3.7764203994570486E-3</v>
      </c>
      <c r="D47" s="190">
        <v>1192</v>
      </c>
      <c r="E47" s="191">
        <v>0.51005562687205819</v>
      </c>
      <c r="F47" s="190">
        <v>1145</v>
      </c>
      <c r="G47" s="192">
        <v>0.48994437312794181</v>
      </c>
    </row>
    <row r="48" spans="1:7">
      <c r="A48" s="135" t="s">
        <v>298</v>
      </c>
      <c r="B48" s="190">
        <v>3535</v>
      </c>
      <c r="C48" s="191">
        <v>5.7123004330683217E-3</v>
      </c>
      <c r="D48" s="190">
        <v>2372</v>
      </c>
      <c r="E48" s="191">
        <v>0.67100424328147101</v>
      </c>
      <c r="F48" s="190">
        <v>1163</v>
      </c>
      <c r="G48" s="192">
        <v>0.32899575671852899</v>
      </c>
    </row>
    <row r="49" spans="1:7">
      <c r="A49" s="135" t="s">
        <v>293</v>
      </c>
      <c r="B49" s="190">
        <v>5204</v>
      </c>
      <c r="C49" s="191">
        <v>8.4092818822312718E-3</v>
      </c>
      <c r="D49" s="190">
        <v>3618</v>
      </c>
      <c r="E49" s="191">
        <v>0.69523443504996152</v>
      </c>
      <c r="F49" s="190">
        <v>1586</v>
      </c>
      <c r="G49" s="192">
        <v>0.30476556495003843</v>
      </c>
    </row>
    <row r="50" spans="1:7">
      <c r="A50" s="135" t="s">
        <v>294</v>
      </c>
      <c r="B50" s="190">
        <v>20078</v>
      </c>
      <c r="C50" s="191">
        <v>3.2444573718570228E-2</v>
      </c>
      <c r="D50" s="190">
        <v>14025</v>
      </c>
      <c r="E50" s="191">
        <v>0.69852574957665103</v>
      </c>
      <c r="F50" s="190">
        <v>6053</v>
      </c>
      <c r="G50" s="192">
        <v>0.30147425042334897</v>
      </c>
    </row>
    <row r="51" spans="1:7" ht="17.25" thickBot="1">
      <c r="A51" s="206" t="s">
        <v>374</v>
      </c>
      <c r="B51" s="196">
        <v>300</v>
      </c>
      <c r="C51" s="195">
        <v>4.8477797168896647E-4</v>
      </c>
      <c r="D51" s="196">
        <v>93</v>
      </c>
      <c r="E51" s="195">
        <v>0.31</v>
      </c>
      <c r="F51" s="196">
        <v>207</v>
      </c>
      <c r="G51" s="197">
        <v>0.69</v>
      </c>
    </row>
    <row r="52" spans="1:7">
      <c r="A52" s="130" t="s">
        <v>299</v>
      </c>
      <c r="B52" s="200">
        <v>15774</v>
      </c>
      <c r="C52" s="201">
        <v>2.5489625751405856E-2</v>
      </c>
      <c r="D52" s="200">
        <v>9124</v>
      </c>
      <c r="E52" s="201">
        <v>0.5784201851147458</v>
      </c>
      <c r="F52" s="200">
        <v>6650</v>
      </c>
      <c r="G52" s="204">
        <v>0.4215798148852542</v>
      </c>
    </row>
    <row r="53" spans="1:7">
      <c r="A53" s="135" t="s">
        <v>300</v>
      </c>
      <c r="B53" s="190">
        <v>14704</v>
      </c>
      <c r="C53" s="191">
        <v>2.3760584319048542E-2</v>
      </c>
      <c r="D53" s="190">
        <v>8425</v>
      </c>
      <c r="E53" s="191">
        <v>0.57297334058759519</v>
      </c>
      <c r="F53" s="190">
        <v>6279</v>
      </c>
      <c r="G53" s="192">
        <v>0.42702665941240481</v>
      </c>
    </row>
    <row r="54" spans="1:7" ht="17.25" thickBot="1">
      <c r="A54" s="206" t="s">
        <v>301</v>
      </c>
      <c r="B54" s="194">
        <v>1070</v>
      </c>
      <c r="C54" s="195">
        <v>1.7290414323573138E-3</v>
      </c>
      <c r="D54" s="196">
        <v>699</v>
      </c>
      <c r="E54" s="195">
        <v>0.65327102803738313</v>
      </c>
      <c r="F54" s="196">
        <v>371</v>
      </c>
      <c r="G54" s="197">
        <v>0.34672897196261682</v>
      </c>
    </row>
    <row r="55" spans="1:7">
      <c r="A55" s="130" t="s">
        <v>302</v>
      </c>
      <c r="B55" s="200">
        <v>30059</v>
      </c>
      <c r="C55" s="201">
        <v>4.8573136836662145E-2</v>
      </c>
      <c r="D55" s="200">
        <v>23621</v>
      </c>
      <c r="E55" s="201">
        <v>0.78582121827073426</v>
      </c>
      <c r="F55" s="200">
        <v>6438</v>
      </c>
      <c r="G55" s="204">
        <v>0.21417878172926577</v>
      </c>
    </row>
    <row r="56" spans="1:7">
      <c r="A56" s="135" t="s">
        <v>305</v>
      </c>
      <c r="B56" s="190">
        <v>1360</v>
      </c>
      <c r="C56" s="191">
        <v>2.1976601383233148E-3</v>
      </c>
      <c r="D56" s="193">
        <v>573</v>
      </c>
      <c r="E56" s="191">
        <v>0.42132352941176471</v>
      </c>
      <c r="F56" s="193">
        <v>787</v>
      </c>
      <c r="G56" s="192">
        <v>0.57867647058823535</v>
      </c>
    </row>
    <row r="57" spans="1:7">
      <c r="A57" s="135" t="s">
        <v>306</v>
      </c>
      <c r="B57" s="193">
        <v>735</v>
      </c>
      <c r="C57" s="191">
        <v>1.1877060306379678E-3</v>
      </c>
      <c r="D57" s="193">
        <v>374</v>
      </c>
      <c r="E57" s="191">
        <v>0.50884353741496602</v>
      </c>
      <c r="F57" s="193">
        <v>361</v>
      </c>
      <c r="G57" s="192">
        <v>0.49115646258503404</v>
      </c>
    </row>
    <row r="58" spans="1:7">
      <c r="A58" s="135" t="s">
        <v>303</v>
      </c>
      <c r="B58" s="190">
        <v>5564</v>
      </c>
      <c r="C58" s="191">
        <v>8.9910154482580312E-3</v>
      </c>
      <c r="D58" s="190">
        <v>3496</v>
      </c>
      <c r="E58" s="191">
        <v>0.62832494608195544</v>
      </c>
      <c r="F58" s="190">
        <v>2068</v>
      </c>
      <c r="G58" s="192">
        <v>0.37167505391804456</v>
      </c>
    </row>
    <row r="59" spans="1:7" ht="33">
      <c r="A59" s="135" t="s">
        <v>307</v>
      </c>
      <c r="B59" s="190">
        <v>12298</v>
      </c>
      <c r="C59" s="191">
        <v>1.9872664986103031E-2</v>
      </c>
      <c r="D59" s="190">
        <v>11815</v>
      </c>
      <c r="E59" s="191">
        <v>0.96072532119043752</v>
      </c>
      <c r="F59" s="193">
        <v>483</v>
      </c>
      <c r="G59" s="192">
        <v>3.9274678809562528E-2</v>
      </c>
    </row>
    <row r="60" spans="1:7" ht="17.25" thickBot="1">
      <c r="A60" s="206" t="s">
        <v>304</v>
      </c>
      <c r="B60" s="194">
        <v>10102</v>
      </c>
      <c r="C60" s="195">
        <v>1.6324090233339798E-2</v>
      </c>
      <c r="D60" s="194">
        <v>7363</v>
      </c>
      <c r="E60" s="195">
        <v>0.72886557117402495</v>
      </c>
      <c r="F60" s="194">
        <v>2739</v>
      </c>
      <c r="G60" s="197">
        <v>0.27113442882597505</v>
      </c>
    </row>
    <row r="61" spans="1:7" s="224" customFormat="1" ht="17.25" thickBot="1">
      <c r="A61" s="220" t="s">
        <v>308</v>
      </c>
      <c r="B61" s="221">
        <v>142553</v>
      </c>
      <c r="C61" s="222">
        <v>0.23032286212914485</v>
      </c>
      <c r="D61" s="221">
        <v>98078</v>
      </c>
      <c r="E61" s="222">
        <v>0.68810731549886694</v>
      </c>
      <c r="F61" s="221">
        <v>44475</v>
      </c>
      <c r="G61" s="223">
        <v>0.31203300288354274</v>
      </c>
    </row>
    <row r="62" spans="1:7">
      <c r="A62" s="130" t="s">
        <v>309</v>
      </c>
      <c r="B62" s="200">
        <v>11240</v>
      </c>
      <c r="C62" s="201">
        <v>1.8163014672613276E-2</v>
      </c>
      <c r="D62" s="200">
        <v>7087</v>
      </c>
      <c r="E62" s="201">
        <v>0.63051601423487547</v>
      </c>
      <c r="F62" s="200">
        <v>4153</v>
      </c>
      <c r="G62" s="204">
        <v>0.36948398576512453</v>
      </c>
    </row>
    <row r="63" spans="1:7">
      <c r="A63" s="135" t="s">
        <v>311</v>
      </c>
      <c r="B63" s="190">
        <v>3243</v>
      </c>
      <c r="C63" s="191">
        <v>5.2404498739577277E-3</v>
      </c>
      <c r="D63" s="190">
        <v>1755</v>
      </c>
      <c r="E63" s="191">
        <v>0.5411655874190564</v>
      </c>
      <c r="F63" s="190">
        <v>1488</v>
      </c>
      <c r="G63" s="192">
        <v>0.4588344125809436</v>
      </c>
    </row>
    <row r="64" spans="1:7">
      <c r="A64" s="135" t="s">
        <v>310</v>
      </c>
      <c r="B64" s="190">
        <v>3938</v>
      </c>
      <c r="C64" s="191">
        <v>6.3635188417038328E-3</v>
      </c>
      <c r="D64" s="190">
        <v>2660</v>
      </c>
      <c r="E64" s="191">
        <v>0.67546978161503302</v>
      </c>
      <c r="F64" s="190">
        <v>1278</v>
      </c>
      <c r="G64" s="192">
        <v>0.32453021838496698</v>
      </c>
    </row>
    <row r="65" spans="1:7">
      <c r="A65" s="135" t="s">
        <v>312</v>
      </c>
      <c r="B65" s="190">
        <v>2522</v>
      </c>
      <c r="C65" s="191">
        <v>4.0753668153319109E-3</v>
      </c>
      <c r="D65" s="190">
        <v>1594</v>
      </c>
      <c r="E65" s="191">
        <v>0.63203806502775572</v>
      </c>
      <c r="F65" s="193">
        <v>928</v>
      </c>
      <c r="G65" s="192">
        <v>0.36796193497224428</v>
      </c>
    </row>
    <row r="66" spans="1:7">
      <c r="A66" s="135" t="s">
        <v>313</v>
      </c>
      <c r="B66" s="190">
        <v>1065</v>
      </c>
      <c r="C66" s="191">
        <v>1.7209617994958309E-3</v>
      </c>
      <c r="D66" s="193">
        <v>767</v>
      </c>
      <c r="E66" s="191">
        <v>0.72018779342723005</v>
      </c>
      <c r="F66" s="193">
        <v>298</v>
      </c>
      <c r="G66" s="192">
        <v>0.27981220657276995</v>
      </c>
    </row>
    <row r="67" spans="1:7" ht="17.25" thickBot="1">
      <c r="A67" s="206" t="s">
        <v>314</v>
      </c>
      <c r="B67" s="196">
        <v>472</v>
      </c>
      <c r="C67" s="195">
        <v>7.6271734212397389E-4</v>
      </c>
      <c r="D67" s="196">
        <v>311</v>
      </c>
      <c r="E67" s="195">
        <v>0.65889830508474578</v>
      </c>
      <c r="F67" s="196">
        <v>161</v>
      </c>
      <c r="G67" s="197">
        <v>0.34110169491525422</v>
      </c>
    </row>
    <row r="68" spans="1:7">
      <c r="A68" s="130" t="s">
        <v>319</v>
      </c>
      <c r="B68" s="200">
        <v>54853</v>
      </c>
      <c r="C68" s="201">
        <v>8.8638420270182927E-2</v>
      </c>
      <c r="D68" s="200">
        <v>32997</v>
      </c>
      <c r="E68" s="201">
        <v>0.60155324230215301</v>
      </c>
      <c r="F68" s="200">
        <v>21856</v>
      </c>
      <c r="G68" s="204">
        <v>0.39844675769784699</v>
      </c>
    </row>
    <row r="69" spans="1:7">
      <c r="A69" s="135" t="s">
        <v>317</v>
      </c>
      <c r="B69" s="190">
        <v>4955</v>
      </c>
      <c r="C69" s="191">
        <v>8.0069161657294295E-3</v>
      </c>
      <c r="D69" s="190">
        <v>3510</v>
      </c>
      <c r="E69" s="191">
        <v>0.7083753784056509</v>
      </c>
      <c r="F69" s="190">
        <v>1445</v>
      </c>
      <c r="G69" s="192">
        <v>0.29162462159434915</v>
      </c>
    </row>
    <row r="70" spans="1:7">
      <c r="A70" s="135" t="s">
        <v>318</v>
      </c>
      <c r="B70" s="190">
        <v>7380</v>
      </c>
      <c r="C70" s="191">
        <v>1.1925538103548575E-2</v>
      </c>
      <c r="D70" s="190">
        <v>4658</v>
      </c>
      <c r="E70" s="191">
        <v>0.63116531165311651</v>
      </c>
      <c r="F70" s="190">
        <v>2722</v>
      </c>
      <c r="G70" s="192">
        <v>0.36883468834688349</v>
      </c>
    </row>
    <row r="71" spans="1:7">
      <c r="A71" s="135" t="s">
        <v>316</v>
      </c>
      <c r="B71" s="190">
        <v>7433</v>
      </c>
      <c r="C71" s="191">
        <v>1.2011182211880292E-2</v>
      </c>
      <c r="D71" s="190">
        <v>4123</v>
      </c>
      <c r="E71" s="191">
        <v>0.55468855105610115</v>
      </c>
      <c r="F71" s="190">
        <v>3310</v>
      </c>
      <c r="G71" s="192">
        <v>0.44531144894389885</v>
      </c>
    </row>
    <row r="72" spans="1:7">
      <c r="A72" s="135" t="s">
        <v>321</v>
      </c>
      <c r="B72" s="190">
        <v>20353</v>
      </c>
      <c r="C72" s="191">
        <v>3.2888953525951781E-2</v>
      </c>
      <c r="D72" s="190">
        <v>12513</v>
      </c>
      <c r="E72" s="191">
        <v>0.61479880115953423</v>
      </c>
      <c r="F72" s="190">
        <v>7840</v>
      </c>
      <c r="G72" s="192">
        <v>0.38520119884046577</v>
      </c>
    </row>
    <row r="73" spans="1:7" ht="17.25" thickBot="1">
      <c r="A73" s="206" t="s">
        <v>320</v>
      </c>
      <c r="B73" s="194">
        <v>14732</v>
      </c>
      <c r="C73" s="195">
        <v>2.3805830263072845E-2</v>
      </c>
      <c r="D73" s="194">
        <v>8193</v>
      </c>
      <c r="E73" s="195">
        <v>0.5561363019277763</v>
      </c>
      <c r="F73" s="194">
        <v>6539</v>
      </c>
      <c r="G73" s="197">
        <v>0.44386369807222376</v>
      </c>
    </row>
    <row r="74" spans="1:7">
      <c r="A74" s="130" t="s">
        <v>322</v>
      </c>
      <c r="B74" s="200">
        <v>67613</v>
      </c>
      <c r="C74" s="201">
        <v>0.10925764333268696</v>
      </c>
      <c r="D74" s="200">
        <v>51992</v>
      </c>
      <c r="E74" s="201">
        <v>0.76896454823776494</v>
      </c>
      <c r="F74" s="200">
        <v>15621</v>
      </c>
      <c r="G74" s="204">
        <v>0.23103545176223508</v>
      </c>
    </row>
    <row r="75" spans="1:7">
      <c r="A75" s="135" t="s">
        <v>323</v>
      </c>
      <c r="B75" s="190">
        <v>3675</v>
      </c>
      <c r="C75" s="191">
        <v>5.9385301531898393E-3</v>
      </c>
      <c r="D75" s="190">
        <v>2671</v>
      </c>
      <c r="E75" s="191">
        <v>0.72680272108843536</v>
      </c>
      <c r="F75" s="190">
        <v>1004</v>
      </c>
      <c r="G75" s="192">
        <v>0.27319727891156464</v>
      </c>
    </row>
    <row r="76" spans="1:7">
      <c r="A76" s="135" t="s">
        <v>325</v>
      </c>
      <c r="B76" s="190">
        <v>38950</v>
      </c>
      <c r="C76" s="191">
        <v>6.2940339990950805E-2</v>
      </c>
      <c r="D76" s="190">
        <v>32037</v>
      </c>
      <c r="E76" s="191">
        <v>0.82251604621309371</v>
      </c>
      <c r="F76" s="190">
        <v>6913</v>
      </c>
      <c r="G76" s="192">
        <v>0.17748395378690629</v>
      </c>
    </row>
    <row r="77" spans="1:7">
      <c r="A77" s="135" t="s">
        <v>372</v>
      </c>
      <c r="B77" s="193">
        <v>910</v>
      </c>
      <c r="C77" s="191">
        <v>1.4704931807898649E-3</v>
      </c>
      <c r="D77" s="193">
        <v>626</v>
      </c>
      <c r="E77" s="191">
        <v>0.68791208791208791</v>
      </c>
      <c r="F77" s="193">
        <v>284</v>
      </c>
      <c r="G77" s="192">
        <v>0.31208791208791209</v>
      </c>
    </row>
    <row r="78" spans="1:7">
      <c r="A78" s="135" t="s">
        <v>373</v>
      </c>
      <c r="B78" s="190">
        <v>14641</v>
      </c>
      <c r="C78" s="191">
        <v>2.3658780944993858E-2</v>
      </c>
      <c r="D78" s="190">
        <v>8888</v>
      </c>
      <c r="E78" s="191">
        <v>0.60706235912847484</v>
      </c>
      <c r="F78" s="190">
        <v>5753</v>
      </c>
      <c r="G78" s="192">
        <v>0.39293764087152516</v>
      </c>
    </row>
    <row r="79" spans="1:7">
      <c r="A79" s="135" t="s">
        <v>326</v>
      </c>
      <c r="B79" s="190">
        <v>1741</v>
      </c>
      <c r="C79" s="191">
        <v>2.8133281623683019E-3</v>
      </c>
      <c r="D79" s="190">
        <v>1064</v>
      </c>
      <c r="E79" s="191">
        <v>0.61114302125215392</v>
      </c>
      <c r="F79" s="193">
        <v>677</v>
      </c>
      <c r="G79" s="192">
        <v>0.38885697874784608</v>
      </c>
    </row>
    <row r="80" spans="1:7">
      <c r="A80" s="135" t="s">
        <v>328</v>
      </c>
      <c r="B80" s="190">
        <v>2520</v>
      </c>
      <c r="C80" s="191">
        <v>4.0721349621873184E-3</v>
      </c>
      <c r="D80" s="190">
        <v>1938</v>
      </c>
      <c r="E80" s="191">
        <v>0.76904761904761909</v>
      </c>
      <c r="F80" s="193">
        <v>582</v>
      </c>
      <c r="G80" s="192">
        <v>0.23095238095238096</v>
      </c>
    </row>
    <row r="81" spans="1:7" ht="17.25" thickBot="1">
      <c r="A81" s="206" t="s">
        <v>327</v>
      </c>
      <c r="B81" s="194">
        <v>5176</v>
      </c>
      <c r="C81" s="195">
        <v>8.3640359382069675E-3</v>
      </c>
      <c r="D81" s="194">
        <v>4768</v>
      </c>
      <c r="E81" s="195">
        <v>0.92117465224111283</v>
      </c>
      <c r="F81" s="196">
        <v>408</v>
      </c>
      <c r="G81" s="197">
        <v>7.8825347758887165E-2</v>
      </c>
    </row>
    <row r="82" spans="1:7">
      <c r="A82" s="130" t="s">
        <v>329</v>
      </c>
      <c r="B82" s="200">
        <v>8847</v>
      </c>
      <c r="C82" s="201">
        <v>1.4296102385107621E-2</v>
      </c>
      <c r="D82" s="200">
        <v>6002</v>
      </c>
      <c r="E82" s="201">
        <v>0.67842206397648919</v>
      </c>
      <c r="F82" s="200">
        <v>2845</v>
      </c>
      <c r="G82" s="204">
        <v>0.32157793602351081</v>
      </c>
    </row>
    <row r="83" spans="1:7">
      <c r="A83" s="135" t="s">
        <v>330</v>
      </c>
      <c r="B83" s="190">
        <v>2297</v>
      </c>
      <c r="C83" s="191">
        <v>3.7117833365651865E-3</v>
      </c>
      <c r="D83" s="190">
        <v>1317</v>
      </c>
      <c r="E83" s="191">
        <v>0.57335655202437963</v>
      </c>
      <c r="F83" s="193">
        <v>980</v>
      </c>
      <c r="G83" s="192">
        <v>0.42664344797562037</v>
      </c>
    </row>
    <row r="84" spans="1:7">
      <c r="A84" s="135" t="s">
        <v>332</v>
      </c>
      <c r="B84" s="190">
        <v>4162</v>
      </c>
      <c r="C84" s="191">
        <v>6.7254863938982614E-3</v>
      </c>
      <c r="D84" s="190">
        <v>3227</v>
      </c>
      <c r="E84" s="191">
        <v>0.77534839019702062</v>
      </c>
      <c r="F84" s="193">
        <v>935</v>
      </c>
      <c r="G84" s="192">
        <v>0.22465160980297932</v>
      </c>
    </row>
    <row r="85" spans="1:7" ht="17.25" thickBot="1">
      <c r="A85" s="206" t="s">
        <v>331</v>
      </c>
      <c r="B85" s="194">
        <v>2388</v>
      </c>
      <c r="C85" s="195">
        <v>3.858832654644173E-3</v>
      </c>
      <c r="D85" s="194">
        <v>1458</v>
      </c>
      <c r="E85" s="195">
        <v>0.61055276381909551</v>
      </c>
      <c r="F85" s="196">
        <v>930</v>
      </c>
      <c r="G85" s="197">
        <v>0.38944723618090454</v>
      </c>
    </row>
  </sheetData>
  <mergeCells count="6">
    <mergeCell ref="A1:G1"/>
    <mergeCell ref="A2:F2"/>
    <mergeCell ref="A3:A4"/>
    <mergeCell ref="D3:E3"/>
    <mergeCell ref="F3:G3"/>
    <mergeCell ref="B3:C3"/>
  </mergeCells>
  <phoneticPr fontId="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J88"/>
  <sheetViews>
    <sheetView view="pageBreakPreview" zoomScaleNormal="100" zoomScaleSheetLayoutView="100" workbookViewId="0">
      <pane ySplit="4" topLeftCell="A5" activePane="bottomLeft" state="frozen"/>
      <selection pane="bottomLeft" activeCell="A88" sqref="A88"/>
    </sheetView>
  </sheetViews>
  <sheetFormatPr defaultRowHeight="16.5"/>
  <cols>
    <col min="1" max="1" width="23.75" customWidth="1"/>
    <col min="2" max="3" width="10.875" style="33" customWidth="1"/>
    <col min="4" max="4" width="9.875" customWidth="1"/>
    <col min="5" max="5" width="10.375" customWidth="1"/>
    <col min="6" max="6" width="10.875" customWidth="1"/>
    <col min="7" max="7" width="9.875" customWidth="1"/>
    <col min="8" max="8" width="9.875" style="146" customWidth="1"/>
  </cols>
  <sheetData>
    <row r="1" spans="1:9" ht="25.5">
      <c r="A1" s="410" t="s">
        <v>8</v>
      </c>
      <c r="B1" s="410"/>
      <c r="C1" s="410"/>
      <c r="D1" s="410"/>
      <c r="E1" s="410"/>
      <c r="F1" s="410"/>
      <c r="G1" s="410"/>
      <c r="H1" s="140"/>
    </row>
    <row r="2" spans="1:9">
      <c r="A2" s="411" t="s">
        <v>381</v>
      </c>
      <c r="B2" s="411"/>
      <c r="C2" s="411"/>
      <c r="D2" s="411"/>
      <c r="E2" s="411"/>
      <c r="F2" s="411"/>
      <c r="G2" s="137" t="s">
        <v>250</v>
      </c>
      <c r="H2" s="141"/>
    </row>
    <row r="3" spans="1:9">
      <c r="A3" s="412" t="s">
        <v>88</v>
      </c>
      <c r="B3" s="42" t="s">
        <v>251</v>
      </c>
      <c r="C3" s="42"/>
      <c r="D3" s="412" t="s">
        <v>252</v>
      </c>
      <c r="E3" s="412"/>
      <c r="F3" s="412" t="s">
        <v>253</v>
      </c>
      <c r="G3" s="412"/>
      <c r="H3" s="142"/>
    </row>
    <row r="4" spans="1:9">
      <c r="A4" s="412"/>
      <c r="B4" s="42" t="s">
        <v>333</v>
      </c>
      <c r="C4" s="42"/>
      <c r="D4" s="42" t="s">
        <v>1</v>
      </c>
      <c r="E4" s="42" t="s">
        <v>254</v>
      </c>
      <c r="F4" s="42" t="s">
        <v>1</v>
      </c>
      <c r="G4" s="138" t="s">
        <v>254</v>
      </c>
      <c r="H4" s="143"/>
    </row>
    <row r="5" spans="1:9">
      <c r="A5" s="128" t="s">
        <v>138</v>
      </c>
      <c r="B5" s="129">
        <f>B6+B34+B61</f>
        <v>511644</v>
      </c>
      <c r="C5" s="129"/>
      <c r="D5" s="129">
        <f>D6+D34+D61</f>
        <v>334561</v>
      </c>
      <c r="E5" s="245">
        <f>D5/B5</f>
        <v>0.65389411387605445</v>
      </c>
      <c r="F5" s="129">
        <f>F6+F34+F61</f>
        <v>177083</v>
      </c>
      <c r="G5" s="245">
        <f>F5/B5</f>
        <v>0.34610588612394555</v>
      </c>
      <c r="H5" s="144"/>
    </row>
    <row r="6" spans="1:9">
      <c r="A6" s="168" t="s">
        <v>375</v>
      </c>
      <c r="B6" s="198">
        <v>207075</v>
      </c>
      <c r="C6" s="199">
        <v>0.4047</v>
      </c>
      <c r="D6" s="198">
        <v>114778</v>
      </c>
      <c r="E6" s="199">
        <v>0.55430000000000001</v>
      </c>
      <c r="F6" s="198">
        <v>92297</v>
      </c>
      <c r="G6" s="203">
        <v>0.44569999999999999</v>
      </c>
      <c r="H6" s="144"/>
      <c r="I6" s="79"/>
    </row>
    <row r="7" spans="1:9">
      <c r="A7" s="171" t="s">
        <v>256</v>
      </c>
      <c r="B7" s="200">
        <v>11325</v>
      </c>
      <c r="C7" s="201">
        <v>2.2100000000000002E-2</v>
      </c>
      <c r="D7" s="200">
        <v>6680</v>
      </c>
      <c r="E7" s="201">
        <v>0.58979999999999999</v>
      </c>
      <c r="F7" s="200">
        <v>4645</v>
      </c>
      <c r="G7" s="204">
        <v>0.41020000000000001</v>
      </c>
      <c r="H7" s="144"/>
    </row>
    <row r="8" spans="1:9">
      <c r="A8" s="172" t="s">
        <v>258</v>
      </c>
      <c r="B8" s="190">
        <v>5546</v>
      </c>
      <c r="C8" s="191">
        <v>1.0800000000000001E-2</v>
      </c>
      <c r="D8" s="190">
        <v>3328</v>
      </c>
      <c r="E8" s="191">
        <v>0.60009999999999997</v>
      </c>
      <c r="F8" s="190">
        <v>2218</v>
      </c>
      <c r="G8" s="192">
        <v>0.39989999999999998</v>
      </c>
      <c r="H8" s="144"/>
    </row>
    <row r="9" spans="1:9">
      <c r="A9" s="172" t="s">
        <v>257</v>
      </c>
      <c r="B9" s="190">
        <v>5779</v>
      </c>
      <c r="C9" s="191">
        <v>1.1299999999999999E-2</v>
      </c>
      <c r="D9" s="190">
        <v>3352</v>
      </c>
      <c r="E9" s="191">
        <v>0.57999999999999996</v>
      </c>
      <c r="F9" s="190">
        <v>2427</v>
      </c>
      <c r="G9" s="192">
        <v>0.42</v>
      </c>
      <c r="H9" s="144"/>
    </row>
    <row r="10" spans="1:9">
      <c r="A10" s="171" t="s">
        <v>259</v>
      </c>
      <c r="B10" s="202">
        <v>714</v>
      </c>
      <c r="C10" s="201">
        <v>1.4E-3</v>
      </c>
      <c r="D10" s="202">
        <v>333</v>
      </c>
      <c r="E10" s="201">
        <v>0.46639999999999998</v>
      </c>
      <c r="F10" s="202">
        <v>381</v>
      </c>
      <c r="G10" s="204">
        <v>0.53359999999999996</v>
      </c>
      <c r="H10" s="144"/>
    </row>
    <row r="11" spans="1:9">
      <c r="A11" s="172" t="s">
        <v>260</v>
      </c>
      <c r="B11" s="193">
        <v>714</v>
      </c>
      <c r="C11" s="191">
        <v>1.4E-3</v>
      </c>
      <c r="D11" s="193">
        <v>333</v>
      </c>
      <c r="E11" s="191">
        <v>0.46639999999999998</v>
      </c>
      <c r="F11" s="193">
        <v>381</v>
      </c>
      <c r="G11" s="192">
        <v>0.53359999999999996</v>
      </c>
      <c r="H11" s="144"/>
    </row>
    <row r="12" spans="1:9">
      <c r="A12" s="171" t="s">
        <v>376</v>
      </c>
      <c r="B12" s="200">
        <v>44857</v>
      </c>
      <c r="C12" s="201">
        <v>8.77E-2</v>
      </c>
      <c r="D12" s="200">
        <v>17271</v>
      </c>
      <c r="E12" s="201">
        <v>0.38500000000000001</v>
      </c>
      <c r="F12" s="200">
        <v>27586</v>
      </c>
      <c r="G12" s="204">
        <v>0.61499999999999999</v>
      </c>
      <c r="H12" s="144"/>
    </row>
    <row r="13" spans="1:9">
      <c r="A13" s="172" t="s">
        <v>265</v>
      </c>
      <c r="B13" s="190">
        <v>2623</v>
      </c>
      <c r="C13" s="191">
        <v>5.1000000000000004E-3</v>
      </c>
      <c r="D13" s="190">
        <v>1483</v>
      </c>
      <c r="E13" s="191">
        <v>0.56540000000000001</v>
      </c>
      <c r="F13" s="190">
        <v>1140</v>
      </c>
      <c r="G13" s="192">
        <v>0.43459999999999999</v>
      </c>
      <c r="H13" s="144"/>
    </row>
    <row r="14" spans="1:9">
      <c r="A14" s="172" t="s">
        <v>264</v>
      </c>
      <c r="B14" s="190">
        <v>14538</v>
      </c>
      <c r="C14" s="191">
        <v>2.8400000000000002E-2</v>
      </c>
      <c r="D14" s="190">
        <v>3325</v>
      </c>
      <c r="E14" s="191">
        <v>0.22869999999999999</v>
      </c>
      <c r="F14" s="190">
        <v>11213</v>
      </c>
      <c r="G14" s="192">
        <v>0.77129999999999999</v>
      </c>
      <c r="H14" s="144"/>
    </row>
    <row r="15" spans="1:9">
      <c r="A15" s="172" t="s">
        <v>261</v>
      </c>
      <c r="B15" s="190">
        <v>2343</v>
      </c>
      <c r="C15" s="191">
        <v>4.5999999999999999E-3</v>
      </c>
      <c r="D15" s="190">
        <v>1041</v>
      </c>
      <c r="E15" s="191">
        <v>0.44429999999999997</v>
      </c>
      <c r="F15" s="190">
        <v>1302</v>
      </c>
      <c r="G15" s="192">
        <v>0.55569999999999997</v>
      </c>
      <c r="H15" s="144"/>
    </row>
    <row r="16" spans="1:9">
      <c r="A16" s="172" t="s">
        <v>377</v>
      </c>
      <c r="B16" s="190">
        <v>19745</v>
      </c>
      <c r="C16" s="191">
        <v>3.8600000000000002E-2</v>
      </c>
      <c r="D16" s="190">
        <v>9072</v>
      </c>
      <c r="E16" s="191">
        <v>0.45950000000000002</v>
      </c>
      <c r="F16" s="190">
        <v>10673</v>
      </c>
      <c r="G16" s="192">
        <v>0.54049999999999998</v>
      </c>
      <c r="H16" s="144"/>
    </row>
    <row r="17" spans="1:10">
      <c r="A17" s="173" t="s">
        <v>378</v>
      </c>
      <c r="B17" s="190">
        <v>5608</v>
      </c>
      <c r="C17" s="191">
        <v>1.0999999999999999E-2</v>
      </c>
      <c r="D17" s="190">
        <v>2350</v>
      </c>
      <c r="E17" s="191">
        <v>0.41899999999999998</v>
      </c>
      <c r="F17" s="190">
        <v>3258</v>
      </c>
      <c r="G17" s="192">
        <v>0.58099999999999996</v>
      </c>
      <c r="H17" s="144"/>
    </row>
    <row r="18" spans="1:10">
      <c r="A18" s="171" t="s">
        <v>379</v>
      </c>
      <c r="B18" s="200">
        <v>65239</v>
      </c>
      <c r="C18" s="201">
        <v>0.1275</v>
      </c>
      <c r="D18" s="200">
        <v>40740</v>
      </c>
      <c r="E18" s="201">
        <v>0.62450000000000006</v>
      </c>
      <c r="F18" s="200">
        <v>24499</v>
      </c>
      <c r="G18" s="204">
        <v>0.3755</v>
      </c>
      <c r="H18" s="144"/>
    </row>
    <row r="19" spans="1:10">
      <c r="A19" s="172" t="s">
        <v>380</v>
      </c>
      <c r="B19" s="190">
        <v>6139</v>
      </c>
      <c r="C19" s="191">
        <v>1.2E-2</v>
      </c>
      <c r="D19" s="190">
        <v>3780</v>
      </c>
      <c r="E19" s="191">
        <v>0.61570000000000003</v>
      </c>
      <c r="F19" s="190">
        <v>2359</v>
      </c>
      <c r="G19" s="192">
        <v>0.38429999999999997</v>
      </c>
      <c r="H19" s="144"/>
    </row>
    <row r="20" spans="1:10">
      <c r="A20" s="172" t="s">
        <v>268</v>
      </c>
      <c r="B20" s="190">
        <v>30347</v>
      </c>
      <c r="C20" s="191">
        <v>5.9299999999999999E-2</v>
      </c>
      <c r="D20" s="190">
        <v>18815</v>
      </c>
      <c r="E20" s="191">
        <v>0.62</v>
      </c>
      <c r="F20" s="190">
        <v>11532</v>
      </c>
      <c r="G20" s="192">
        <v>0.38</v>
      </c>
      <c r="H20" s="144"/>
    </row>
    <row r="21" spans="1:10">
      <c r="A21" s="172" t="s">
        <v>273</v>
      </c>
      <c r="B21" s="190">
        <v>3079</v>
      </c>
      <c r="C21" s="191">
        <v>6.0000000000000001E-3</v>
      </c>
      <c r="D21" s="190">
        <v>2163</v>
      </c>
      <c r="E21" s="191">
        <v>0.70250000000000001</v>
      </c>
      <c r="F21" s="193">
        <v>916</v>
      </c>
      <c r="G21" s="192">
        <v>0.29749999999999999</v>
      </c>
      <c r="H21" s="144"/>
    </row>
    <row r="22" spans="1:10">
      <c r="A22" s="172" t="s">
        <v>270</v>
      </c>
      <c r="B22" s="190">
        <v>4000</v>
      </c>
      <c r="C22" s="191">
        <v>7.7999999999999996E-3</v>
      </c>
      <c r="D22" s="190">
        <v>2176</v>
      </c>
      <c r="E22" s="191">
        <v>0.54400000000000004</v>
      </c>
      <c r="F22" s="190">
        <v>1824</v>
      </c>
      <c r="G22" s="192">
        <v>0.45600000000000002</v>
      </c>
      <c r="H22" s="144"/>
    </row>
    <row r="23" spans="1:10">
      <c r="A23" s="172" t="s">
        <v>269</v>
      </c>
      <c r="B23" s="190">
        <v>11477</v>
      </c>
      <c r="C23" s="191">
        <v>2.24E-2</v>
      </c>
      <c r="D23" s="190">
        <v>5980</v>
      </c>
      <c r="E23" s="191">
        <v>0.52100000000000002</v>
      </c>
      <c r="F23" s="190">
        <v>5497</v>
      </c>
      <c r="G23" s="192">
        <v>0.47899999999999998</v>
      </c>
      <c r="H23" s="144"/>
    </row>
    <row r="24" spans="1:10">
      <c r="A24" s="172" t="s">
        <v>272</v>
      </c>
      <c r="B24" s="190">
        <v>4612</v>
      </c>
      <c r="C24" s="191">
        <v>8.9999999999999993E-3</v>
      </c>
      <c r="D24" s="190">
        <v>3980</v>
      </c>
      <c r="E24" s="191">
        <v>0.86299999999999999</v>
      </c>
      <c r="F24" s="193">
        <v>632</v>
      </c>
      <c r="G24" s="192">
        <v>0.13700000000000001</v>
      </c>
      <c r="H24" s="144"/>
      <c r="J24" s="174"/>
    </row>
    <row r="25" spans="1:10">
      <c r="A25" s="172" t="s">
        <v>267</v>
      </c>
      <c r="B25" s="190">
        <v>5585</v>
      </c>
      <c r="C25" s="191">
        <v>1.09E-2</v>
      </c>
      <c r="D25" s="190">
        <v>3846</v>
      </c>
      <c r="E25" s="191">
        <v>0.68859999999999999</v>
      </c>
      <c r="F25" s="190">
        <v>1739</v>
      </c>
      <c r="G25" s="192">
        <v>0.31140000000000001</v>
      </c>
      <c r="H25" s="144"/>
    </row>
    <row r="26" spans="1:10">
      <c r="A26" s="171" t="s">
        <v>3</v>
      </c>
      <c r="B26" s="200">
        <v>81782</v>
      </c>
      <c r="C26" s="201">
        <v>0.1598</v>
      </c>
      <c r="D26" s="200">
        <v>47434</v>
      </c>
      <c r="E26" s="201">
        <v>0.57999999999999996</v>
      </c>
      <c r="F26" s="200">
        <v>34348</v>
      </c>
      <c r="G26" s="204">
        <v>0.42</v>
      </c>
      <c r="H26" s="144"/>
    </row>
    <row r="27" spans="1:10">
      <c r="A27" s="172" t="s">
        <v>274</v>
      </c>
      <c r="B27" s="190">
        <v>81782</v>
      </c>
      <c r="C27" s="191">
        <v>0.1598</v>
      </c>
      <c r="D27" s="190">
        <v>47434</v>
      </c>
      <c r="E27" s="191">
        <v>0.57999999999999996</v>
      </c>
      <c r="F27" s="190">
        <v>34348</v>
      </c>
      <c r="G27" s="192">
        <v>0.42</v>
      </c>
      <c r="H27" s="144"/>
    </row>
    <row r="28" spans="1:10">
      <c r="A28" s="171" t="s">
        <v>4</v>
      </c>
      <c r="B28" s="200">
        <v>2399</v>
      </c>
      <c r="C28" s="201">
        <v>4.7000000000000002E-3</v>
      </c>
      <c r="D28" s="200">
        <v>1814</v>
      </c>
      <c r="E28" s="201">
        <v>0.75609999999999999</v>
      </c>
      <c r="F28" s="202">
        <v>585</v>
      </c>
      <c r="G28" s="204">
        <v>0.24390000000000001</v>
      </c>
      <c r="H28" s="144"/>
    </row>
    <row r="29" spans="1:10">
      <c r="A29" s="175" t="s">
        <v>277</v>
      </c>
      <c r="B29" s="193">
        <v>520</v>
      </c>
      <c r="C29" s="191">
        <v>1E-3</v>
      </c>
      <c r="D29" s="193">
        <v>477</v>
      </c>
      <c r="E29" s="191">
        <v>0.9173</v>
      </c>
      <c r="F29" s="193">
        <v>43</v>
      </c>
      <c r="G29" s="192">
        <v>8.2699999999999996E-2</v>
      </c>
      <c r="H29" s="144"/>
    </row>
    <row r="30" spans="1:10" ht="11.45" customHeight="1">
      <c r="A30" s="175" t="s">
        <v>275</v>
      </c>
      <c r="B30" s="190">
        <v>1457</v>
      </c>
      <c r="C30" s="191">
        <v>2.8E-3</v>
      </c>
      <c r="D30" s="190">
        <v>1041</v>
      </c>
      <c r="E30" s="191">
        <v>0.71450000000000002</v>
      </c>
      <c r="F30" s="193">
        <v>416</v>
      </c>
      <c r="G30" s="192">
        <v>0.28549999999999998</v>
      </c>
      <c r="H30" s="144"/>
    </row>
    <row r="31" spans="1:10">
      <c r="A31" s="175" t="s">
        <v>276</v>
      </c>
      <c r="B31" s="193">
        <v>422</v>
      </c>
      <c r="C31" s="191">
        <v>8.0000000000000004E-4</v>
      </c>
      <c r="D31" s="193">
        <v>296</v>
      </c>
      <c r="E31" s="191">
        <v>0.70140000000000002</v>
      </c>
      <c r="F31" s="193">
        <v>126</v>
      </c>
      <c r="G31" s="192">
        <v>0.29859999999999998</v>
      </c>
      <c r="H31" s="144"/>
    </row>
    <row r="32" spans="1:10">
      <c r="A32" s="171" t="s">
        <v>5</v>
      </c>
      <c r="B32" s="202">
        <v>759</v>
      </c>
      <c r="C32" s="201">
        <v>1.5E-3</v>
      </c>
      <c r="D32" s="202">
        <v>506</v>
      </c>
      <c r="E32" s="201">
        <v>0.66669999999999996</v>
      </c>
      <c r="F32" s="202">
        <v>253</v>
      </c>
      <c r="G32" s="204">
        <v>0.33329999999999999</v>
      </c>
      <c r="H32" s="144"/>
    </row>
    <row r="33" spans="1:8">
      <c r="A33" s="175" t="s">
        <v>278</v>
      </c>
      <c r="B33" s="193">
        <v>759</v>
      </c>
      <c r="C33" s="191">
        <v>1.5E-3</v>
      </c>
      <c r="D33" s="193">
        <v>506</v>
      </c>
      <c r="E33" s="191">
        <v>0.66669999999999996</v>
      </c>
      <c r="F33" s="193">
        <v>253</v>
      </c>
      <c r="G33" s="192">
        <v>0.33329999999999999</v>
      </c>
      <c r="H33" s="144"/>
    </row>
    <row r="34" spans="1:8">
      <c r="A34" s="136" t="s">
        <v>281</v>
      </c>
      <c r="B34" s="198">
        <v>148436</v>
      </c>
      <c r="C34" s="199">
        <v>0.29010000000000002</v>
      </c>
      <c r="D34" s="198">
        <v>108849</v>
      </c>
      <c r="E34" s="199">
        <v>0.73329999999999995</v>
      </c>
      <c r="F34" s="198">
        <v>39587</v>
      </c>
      <c r="G34" s="203">
        <v>0.26669999999999999</v>
      </c>
      <c r="H34" s="144"/>
    </row>
    <row r="35" spans="1:8">
      <c r="A35" s="130" t="s">
        <v>282</v>
      </c>
      <c r="B35" s="200">
        <v>7613</v>
      </c>
      <c r="C35" s="201">
        <v>1.49E-2</v>
      </c>
      <c r="D35" s="200">
        <v>4393</v>
      </c>
      <c r="E35" s="201">
        <v>0.57699999999999996</v>
      </c>
      <c r="F35" s="200">
        <v>3220</v>
      </c>
      <c r="G35" s="204">
        <v>0.42299999999999999</v>
      </c>
      <c r="H35" s="144"/>
    </row>
    <row r="36" spans="1:8">
      <c r="A36" s="135" t="s">
        <v>284</v>
      </c>
      <c r="B36" s="190">
        <v>2658</v>
      </c>
      <c r="C36" s="191">
        <v>5.1999999999999998E-3</v>
      </c>
      <c r="D36" s="190">
        <v>1940</v>
      </c>
      <c r="E36" s="191">
        <v>0.72989999999999999</v>
      </c>
      <c r="F36" s="193">
        <v>718</v>
      </c>
      <c r="G36" s="192">
        <v>0.27010000000000001</v>
      </c>
      <c r="H36" s="144"/>
    </row>
    <row r="37" spans="1:8" ht="17.25" thickBot="1">
      <c r="A37" s="135" t="s">
        <v>283</v>
      </c>
      <c r="B37" s="194">
        <v>2480</v>
      </c>
      <c r="C37" s="195">
        <v>4.7999999999999996E-3</v>
      </c>
      <c r="D37" s="194">
        <v>1190</v>
      </c>
      <c r="E37" s="195">
        <v>0.4798</v>
      </c>
      <c r="F37" s="194">
        <v>1290</v>
      </c>
      <c r="G37" s="197">
        <v>0.5202</v>
      </c>
      <c r="H37" s="144"/>
    </row>
    <row r="38" spans="1:8">
      <c r="A38" s="135" t="s">
        <v>285</v>
      </c>
      <c r="B38" s="190">
        <v>2475</v>
      </c>
      <c r="C38" s="191">
        <v>4.7999999999999996E-3</v>
      </c>
      <c r="D38" s="190">
        <v>1263</v>
      </c>
      <c r="E38" s="191">
        <v>0.51029999999999998</v>
      </c>
      <c r="F38" s="190">
        <v>1212</v>
      </c>
      <c r="G38" s="192">
        <v>0.48970000000000002</v>
      </c>
      <c r="H38" s="144"/>
    </row>
    <row r="39" spans="1:8">
      <c r="A39" s="130" t="s">
        <v>286</v>
      </c>
      <c r="B39" s="200">
        <v>39332</v>
      </c>
      <c r="C39" s="201">
        <v>7.6899999999999996E-2</v>
      </c>
      <c r="D39" s="200">
        <v>25737</v>
      </c>
      <c r="E39" s="201">
        <v>0.65439999999999998</v>
      </c>
      <c r="F39" s="200">
        <v>13595</v>
      </c>
      <c r="G39" s="204">
        <v>0.34560000000000002</v>
      </c>
      <c r="H39" s="144"/>
    </row>
    <row r="40" spans="1:8">
      <c r="A40" s="135" t="s">
        <v>289</v>
      </c>
      <c r="B40" s="190">
        <v>10573</v>
      </c>
      <c r="C40" s="191">
        <v>2.07E-2</v>
      </c>
      <c r="D40" s="190">
        <v>6047</v>
      </c>
      <c r="E40" s="191">
        <v>0.57189999999999996</v>
      </c>
      <c r="F40" s="190">
        <v>4526</v>
      </c>
      <c r="G40" s="192">
        <v>0.42809999999999998</v>
      </c>
      <c r="H40" s="144"/>
    </row>
    <row r="41" spans="1:8">
      <c r="A41" s="135" t="s">
        <v>290</v>
      </c>
      <c r="B41" s="190">
        <v>5468</v>
      </c>
      <c r="C41" s="191">
        <v>1.0699999999999999E-2</v>
      </c>
      <c r="D41" s="190">
        <v>3130</v>
      </c>
      <c r="E41" s="191">
        <v>0.57240000000000002</v>
      </c>
      <c r="F41" s="190">
        <v>2338</v>
      </c>
      <c r="G41" s="192">
        <v>0.42759999999999998</v>
      </c>
      <c r="H41" s="144"/>
    </row>
    <row r="42" spans="1:8">
      <c r="A42" s="135" t="s">
        <v>291</v>
      </c>
      <c r="B42" s="190">
        <v>6768</v>
      </c>
      <c r="C42" s="191">
        <v>1.32E-2</v>
      </c>
      <c r="D42" s="190">
        <v>4331</v>
      </c>
      <c r="E42" s="191">
        <v>0.63990000000000002</v>
      </c>
      <c r="F42" s="190">
        <v>2437</v>
      </c>
      <c r="G42" s="192">
        <v>0.36009999999999998</v>
      </c>
      <c r="H42" s="144"/>
    </row>
    <row r="43" spans="1:8">
      <c r="A43" s="135" t="s">
        <v>287</v>
      </c>
      <c r="B43" s="190">
        <v>16523</v>
      </c>
      <c r="C43" s="191">
        <v>3.2300000000000002E-2</v>
      </c>
      <c r="D43" s="190">
        <v>12229</v>
      </c>
      <c r="E43" s="191">
        <v>0.74009999999999998</v>
      </c>
      <c r="F43" s="190">
        <v>4294</v>
      </c>
      <c r="G43" s="192">
        <v>0.25990000000000002</v>
      </c>
      <c r="H43" s="144"/>
    </row>
    <row r="44" spans="1:8">
      <c r="A44" s="130" t="s">
        <v>292</v>
      </c>
      <c r="B44" s="200">
        <v>40029</v>
      </c>
      <c r="C44" s="201">
        <v>7.8200000000000006E-2</v>
      </c>
      <c r="D44" s="200">
        <v>25799</v>
      </c>
      <c r="E44" s="201">
        <v>0.64449999999999996</v>
      </c>
      <c r="F44" s="200">
        <v>14230</v>
      </c>
      <c r="G44" s="204">
        <v>0.35549999999999998</v>
      </c>
      <c r="H44" s="144"/>
    </row>
    <row r="45" spans="1:8">
      <c r="A45" s="135" t="s">
        <v>296</v>
      </c>
      <c r="B45" s="190">
        <v>7350</v>
      </c>
      <c r="C45" s="191">
        <v>1.44E-2</v>
      </c>
      <c r="D45" s="190">
        <v>3520</v>
      </c>
      <c r="E45" s="191">
        <v>0.47889999999999999</v>
      </c>
      <c r="F45" s="190">
        <v>3830</v>
      </c>
      <c r="G45" s="192">
        <v>0.52110000000000001</v>
      </c>
      <c r="H45" s="144"/>
    </row>
    <row r="46" spans="1:8">
      <c r="A46" s="135" t="s">
        <v>297</v>
      </c>
      <c r="B46" s="190">
        <v>1080</v>
      </c>
      <c r="C46" s="191">
        <v>2.0999999999999999E-3</v>
      </c>
      <c r="D46" s="193">
        <v>675</v>
      </c>
      <c r="E46" s="191">
        <v>0.625</v>
      </c>
      <c r="F46" s="193">
        <v>405</v>
      </c>
      <c r="G46" s="192">
        <v>0.375</v>
      </c>
      <c r="H46" s="144"/>
    </row>
    <row r="47" spans="1:8">
      <c r="A47" s="135" t="s">
        <v>295</v>
      </c>
      <c r="B47" s="190">
        <v>2450</v>
      </c>
      <c r="C47" s="191">
        <v>4.7999999999999996E-3</v>
      </c>
      <c r="D47" s="190">
        <v>1245</v>
      </c>
      <c r="E47" s="191">
        <v>0.50819999999999999</v>
      </c>
      <c r="F47" s="190">
        <v>1205</v>
      </c>
      <c r="G47" s="192">
        <v>0.49180000000000001</v>
      </c>
      <c r="H47" s="144"/>
    </row>
    <row r="48" spans="1:8">
      <c r="A48" s="135" t="s">
        <v>298</v>
      </c>
      <c r="B48" s="190">
        <v>2762</v>
      </c>
      <c r="C48" s="191">
        <v>5.4000000000000003E-3</v>
      </c>
      <c r="D48" s="190">
        <v>1821</v>
      </c>
      <c r="E48" s="191">
        <v>0.6593</v>
      </c>
      <c r="F48" s="193">
        <v>941</v>
      </c>
      <c r="G48" s="192">
        <v>0.3407</v>
      </c>
      <c r="H48" s="144"/>
    </row>
    <row r="49" spans="1:8">
      <c r="A49" s="135" t="s">
        <v>293</v>
      </c>
      <c r="B49" s="190">
        <v>7216</v>
      </c>
      <c r="C49" s="191">
        <v>1.41E-2</v>
      </c>
      <c r="D49" s="190">
        <v>5152</v>
      </c>
      <c r="E49" s="191">
        <v>0.71399999999999997</v>
      </c>
      <c r="F49" s="190">
        <v>2064</v>
      </c>
      <c r="G49" s="192">
        <v>0.28599999999999998</v>
      </c>
      <c r="H49" s="144"/>
    </row>
    <row r="50" spans="1:8">
      <c r="A50" s="135" t="s">
        <v>294</v>
      </c>
      <c r="B50" s="190">
        <v>18971</v>
      </c>
      <c r="C50" s="191">
        <v>3.7100000000000001E-2</v>
      </c>
      <c r="D50" s="190">
        <v>13324</v>
      </c>
      <c r="E50" s="191">
        <v>0.70230000000000004</v>
      </c>
      <c r="F50" s="190">
        <v>5647</v>
      </c>
      <c r="G50" s="192">
        <v>0.29770000000000002</v>
      </c>
      <c r="H50" s="144"/>
    </row>
    <row r="51" spans="1:8">
      <c r="A51" s="135" t="s">
        <v>374</v>
      </c>
      <c r="B51" s="193">
        <v>200</v>
      </c>
      <c r="C51" s="191">
        <v>4.0000000000000002E-4</v>
      </c>
      <c r="D51" s="193">
        <v>62</v>
      </c>
      <c r="E51" s="191">
        <v>0.31</v>
      </c>
      <c r="F51" s="193">
        <v>138</v>
      </c>
      <c r="G51" s="192">
        <v>0.69</v>
      </c>
      <c r="H51" s="144"/>
    </row>
    <row r="52" spans="1:8">
      <c r="A52" s="130" t="s">
        <v>299</v>
      </c>
      <c r="B52" s="200">
        <v>8285</v>
      </c>
      <c r="C52" s="201">
        <v>1.6199999999999999E-2</v>
      </c>
      <c r="D52" s="200">
        <v>5386</v>
      </c>
      <c r="E52" s="201">
        <v>0.65010000000000001</v>
      </c>
      <c r="F52" s="200">
        <v>2899</v>
      </c>
      <c r="G52" s="204">
        <v>0.34989999999999999</v>
      </c>
      <c r="H52" s="144"/>
    </row>
    <row r="53" spans="1:8">
      <c r="A53" s="135" t="s">
        <v>300</v>
      </c>
      <c r="B53" s="190">
        <v>7200</v>
      </c>
      <c r="C53" s="191">
        <v>1.41E-2</v>
      </c>
      <c r="D53" s="190">
        <v>4680</v>
      </c>
      <c r="E53" s="191">
        <v>0.65</v>
      </c>
      <c r="F53" s="190">
        <v>2520</v>
      </c>
      <c r="G53" s="192">
        <v>0.35</v>
      </c>
      <c r="H53" s="144"/>
    </row>
    <row r="54" spans="1:8">
      <c r="A54" s="135" t="s">
        <v>301</v>
      </c>
      <c r="B54" s="190">
        <v>1085</v>
      </c>
      <c r="C54" s="191">
        <v>2.0999999999999999E-3</v>
      </c>
      <c r="D54" s="193">
        <v>706</v>
      </c>
      <c r="E54" s="191">
        <v>0.65069999999999995</v>
      </c>
      <c r="F54" s="193">
        <v>379</v>
      </c>
      <c r="G54" s="192">
        <v>0.3493</v>
      </c>
      <c r="H54" s="144"/>
    </row>
    <row r="55" spans="1:8">
      <c r="A55" s="130" t="s">
        <v>302</v>
      </c>
      <c r="B55" s="200">
        <v>53177</v>
      </c>
      <c r="C55" s="201">
        <v>0.10390000000000001</v>
      </c>
      <c r="D55" s="200">
        <v>47534</v>
      </c>
      <c r="E55" s="201">
        <v>0.89390000000000003</v>
      </c>
      <c r="F55" s="200">
        <v>5643</v>
      </c>
      <c r="G55" s="204">
        <v>0.1061</v>
      </c>
      <c r="H55" s="144"/>
    </row>
    <row r="56" spans="1:8">
      <c r="A56" s="135" t="s">
        <v>305</v>
      </c>
      <c r="B56" s="193">
        <v>586</v>
      </c>
      <c r="C56" s="191">
        <v>1.1000000000000001E-3</v>
      </c>
      <c r="D56" s="193">
        <v>261</v>
      </c>
      <c r="E56" s="191">
        <v>0.44540000000000002</v>
      </c>
      <c r="F56" s="193">
        <v>325</v>
      </c>
      <c r="G56" s="192">
        <v>0.55459999999999998</v>
      </c>
      <c r="H56" s="144"/>
    </row>
    <row r="57" spans="1:8">
      <c r="A57" s="135" t="s">
        <v>306</v>
      </c>
      <c r="B57" s="193">
        <v>555</v>
      </c>
      <c r="C57" s="191">
        <v>1.1000000000000001E-3</v>
      </c>
      <c r="D57" s="193">
        <v>261</v>
      </c>
      <c r="E57" s="191">
        <v>0.4703</v>
      </c>
      <c r="F57" s="193">
        <v>294</v>
      </c>
      <c r="G57" s="192">
        <v>0.52969999999999995</v>
      </c>
      <c r="H57" s="144"/>
    </row>
    <row r="58" spans="1:8">
      <c r="A58" s="135" t="s">
        <v>303</v>
      </c>
      <c r="B58" s="190">
        <v>2846</v>
      </c>
      <c r="C58" s="191">
        <v>5.5999999999999999E-3</v>
      </c>
      <c r="D58" s="190">
        <v>2163</v>
      </c>
      <c r="E58" s="191">
        <v>0.76</v>
      </c>
      <c r="F58" s="193">
        <v>683</v>
      </c>
      <c r="G58" s="192">
        <v>0.24</v>
      </c>
      <c r="H58" s="144"/>
    </row>
    <row r="59" spans="1:8" ht="33">
      <c r="A59" s="135" t="s">
        <v>307</v>
      </c>
      <c r="B59" s="190">
        <v>38559</v>
      </c>
      <c r="C59" s="191">
        <v>7.5399999999999995E-2</v>
      </c>
      <c r="D59" s="190">
        <v>37051</v>
      </c>
      <c r="E59" s="191">
        <v>0.96089999999999998</v>
      </c>
      <c r="F59" s="190">
        <v>1508</v>
      </c>
      <c r="G59" s="192">
        <v>3.9100000000000003E-2</v>
      </c>
      <c r="H59" s="144"/>
    </row>
    <row r="60" spans="1:8">
      <c r="A60" s="135" t="s">
        <v>304</v>
      </c>
      <c r="B60" s="190">
        <v>10631</v>
      </c>
      <c r="C60" s="191">
        <v>2.0799999999999999E-2</v>
      </c>
      <c r="D60" s="190">
        <v>7798</v>
      </c>
      <c r="E60" s="191">
        <v>0.73350000000000004</v>
      </c>
      <c r="F60" s="190">
        <v>2833</v>
      </c>
      <c r="G60" s="192">
        <v>0.26650000000000001</v>
      </c>
      <c r="H60" s="144"/>
    </row>
    <row r="61" spans="1:8">
      <c r="A61" s="130" t="s">
        <v>308</v>
      </c>
      <c r="B61" s="198">
        <v>156133</v>
      </c>
      <c r="C61" s="199">
        <v>0.30520000000000003</v>
      </c>
      <c r="D61" s="198">
        <v>110934</v>
      </c>
      <c r="E61" s="199">
        <v>0.71050000000000002</v>
      </c>
      <c r="F61" s="198">
        <v>45199</v>
      </c>
      <c r="G61" s="203">
        <v>0.28949999999999998</v>
      </c>
      <c r="H61" s="144"/>
    </row>
    <row r="62" spans="1:8">
      <c r="A62" s="130" t="s">
        <v>309</v>
      </c>
      <c r="B62" s="200">
        <v>15213</v>
      </c>
      <c r="C62" s="201">
        <v>2.9700000000000001E-2</v>
      </c>
      <c r="D62" s="200">
        <v>9969</v>
      </c>
      <c r="E62" s="201">
        <v>0.65529999999999999</v>
      </c>
      <c r="F62" s="200">
        <v>5244</v>
      </c>
      <c r="G62" s="204">
        <v>0.34470000000000001</v>
      </c>
      <c r="H62" s="144"/>
    </row>
    <row r="63" spans="1:8">
      <c r="A63" s="135" t="s">
        <v>311</v>
      </c>
      <c r="B63" s="190">
        <v>8345</v>
      </c>
      <c r="C63" s="191">
        <v>1.6299999999999999E-2</v>
      </c>
      <c r="D63" s="190">
        <v>5841</v>
      </c>
      <c r="E63" s="191">
        <v>0.69989999999999997</v>
      </c>
      <c r="F63" s="190">
        <v>2504</v>
      </c>
      <c r="G63" s="192">
        <v>0.30009999999999998</v>
      </c>
      <c r="H63" s="144"/>
    </row>
    <row r="64" spans="1:8">
      <c r="A64" s="135" t="s">
        <v>310</v>
      </c>
      <c r="B64" s="190">
        <v>3613</v>
      </c>
      <c r="C64" s="191">
        <v>7.1000000000000004E-3</v>
      </c>
      <c r="D64" s="190">
        <v>2167</v>
      </c>
      <c r="E64" s="191">
        <v>0.5998</v>
      </c>
      <c r="F64" s="190">
        <v>1446</v>
      </c>
      <c r="G64" s="192">
        <v>0.4002</v>
      </c>
      <c r="H64" s="144"/>
    </row>
    <row r="65" spans="1:8">
      <c r="A65" s="135" t="s">
        <v>312</v>
      </c>
      <c r="B65" s="190">
        <v>2237</v>
      </c>
      <c r="C65" s="191">
        <v>4.4000000000000003E-3</v>
      </c>
      <c r="D65" s="190">
        <v>1346</v>
      </c>
      <c r="E65" s="191">
        <v>0.60170000000000001</v>
      </c>
      <c r="F65" s="193">
        <v>891</v>
      </c>
      <c r="G65" s="192">
        <v>0.39829999999999999</v>
      </c>
      <c r="H65" s="144"/>
    </row>
    <row r="66" spans="1:8">
      <c r="A66" s="135" t="s">
        <v>313</v>
      </c>
      <c r="B66" s="193">
        <v>602</v>
      </c>
      <c r="C66" s="191">
        <v>1.1999999999999999E-3</v>
      </c>
      <c r="D66" s="193">
        <v>405</v>
      </c>
      <c r="E66" s="191">
        <v>0.67279999999999995</v>
      </c>
      <c r="F66" s="193">
        <v>197</v>
      </c>
      <c r="G66" s="192">
        <v>0.32719999999999999</v>
      </c>
      <c r="H66" s="144"/>
    </row>
    <row r="67" spans="1:8">
      <c r="A67" s="135" t="s">
        <v>314</v>
      </c>
      <c r="B67" s="193">
        <v>416</v>
      </c>
      <c r="C67" s="191">
        <v>8.0000000000000004E-4</v>
      </c>
      <c r="D67" s="193">
        <v>210</v>
      </c>
      <c r="E67" s="191">
        <v>0.50480000000000003</v>
      </c>
      <c r="F67" s="193">
        <v>206</v>
      </c>
      <c r="G67" s="192">
        <v>0.49519999999999997</v>
      </c>
      <c r="H67" s="144"/>
    </row>
    <row r="68" spans="1:8">
      <c r="A68" s="130" t="s">
        <v>319</v>
      </c>
      <c r="B68" s="200">
        <v>56413</v>
      </c>
      <c r="C68" s="201">
        <v>0.1103</v>
      </c>
      <c r="D68" s="200">
        <v>35148</v>
      </c>
      <c r="E68" s="201">
        <v>0.623</v>
      </c>
      <c r="F68" s="200">
        <v>21265</v>
      </c>
      <c r="G68" s="204">
        <v>0.377</v>
      </c>
      <c r="H68" s="144"/>
    </row>
    <row r="69" spans="1:8">
      <c r="A69" s="135" t="s">
        <v>317</v>
      </c>
      <c r="B69" s="190">
        <v>7799</v>
      </c>
      <c r="C69" s="191">
        <v>1.52E-2</v>
      </c>
      <c r="D69" s="190">
        <v>4946</v>
      </c>
      <c r="E69" s="191">
        <v>0.63419999999999999</v>
      </c>
      <c r="F69" s="190">
        <v>2853</v>
      </c>
      <c r="G69" s="192">
        <v>0.36580000000000001</v>
      </c>
      <c r="H69" s="144"/>
    </row>
    <row r="70" spans="1:8">
      <c r="A70" s="135" t="s">
        <v>318</v>
      </c>
      <c r="B70" s="190">
        <v>6320</v>
      </c>
      <c r="C70" s="191">
        <v>1.24E-2</v>
      </c>
      <c r="D70" s="190">
        <v>3860</v>
      </c>
      <c r="E70" s="191">
        <v>0.61080000000000001</v>
      </c>
      <c r="F70" s="190">
        <v>2460</v>
      </c>
      <c r="G70" s="192">
        <v>0.38919999999999999</v>
      </c>
      <c r="H70" s="144"/>
    </row>
    <row r="71" spans="1:8">
      <c r="A71" s="135" t="s">
        <v>316</v>
      </c>
      <c r="B71" s="190">
        <v>4944</v>
      </c>
      <c r="C71" s="191">
        <v>9.7000000000000003E-3</v>
      </c>
      <c r="D71" s="190">
        <v>3504</v>
      </c>
      <c r="E71" s="191">
        <v>0.7087</v>
      </c>
      <c r="F71" s="190">
        <v>1440</v>
      </c>
      <c r="G71" s="192">
        <v>0.2913</v>
      </c>
      <c r="H71" s="144"/>
    </row>
    <row r="72" spans="1:8">
      <c r="A72" s="135" t="s">
        <v>321</v>
      </c>
      <c r="B72" s="190">
        <v>16520</v>
      </c>
      <c r="C72" s="191">
        <v>3.2300000000000002E-2</v>
      </c>
      <c r="D72" s="190">
        <v>10242</v>
      </c>
      <c r="E72" s="191">
        <v>0.62</v>
      </c>
      <c r="F72" s="190">
        <v>6278</v>
      </c>
      <c r="G72" s="192">
        <v>0.38</v>
      </c>
      <c r="H72" s="144"/>
    </row>
    <row r="73" spans="1:8" ht="17.25" thickBot="1">
      <c r="A73" s="135" t="s">
        <v>320</v>
      </c>
      <c r="B73" s="194">
        <v>20830</v>
      </c>
      <c r="C73" s="195">
        <v>4.07E-2</v>
      </c>
      <c r="D73" s="194">
        <v>12596</v>
      </c>
      <c r="E73" s="195">
        <v>0.60470000000000002</v>
      </c>
      <c r="F73" s="194">
        <v>8234</v>
      </c>
      <c r="G73" s="197">
        <v>0.39529999999999998</v>
      </c>
      <c r="H73" s="144"/>
    </row>
    <row r="74" spans="1:8">
      <c r="A74" s="130" t="s">
        <v>322</v>
      </c>
      <c r="B74" s="200">
        <v>75786</v>
      </c>
      <c r="C74" s="201">
        <v>0.14810000000000001</v>
      </c>
      <c r="D74" s="200">
        <v>60161</v>
      </c>
      <c r="E74" s="201">
        <v>0.79379999999999995</v>
      </c>
      <c r="F74" s="200">
        <v>15625</v>
      </c>
      <c r="G74" s="204">
        <v>0.20619999999999999</v>
      </c>
      <c r="H74" s="144"/>
    </row>
    <row r="75" spans="1:8">
      <c r="A75" s="135" t="s">
        <v>323</v>
      </c>
      <c r="B75" s="190">
        <v>36704</v>
      </c>
      <c r="C75" s="191">
        <v>7.17E-2</v>
      </c>
      <c r="D75" s="190">
        <v>30584</v>
      </c>
      <c r="E75" s="191">
        <v>0.83330000000000004</v>
      </c>
      <c r="F75" s="190">
        <v>6120</v>
      </c>
      <c r="G75" s="192">
        <v>0.16669999999999999</v>
      </c>
      <c r="H75" s="144"/>
    </row>
    <row r="76" spans="1:8">
      <c r="A76" s="135" t="s">
        <v>325</v>
      </c>
      <c r="B76" s="190">
        <v>3921</v>
      </c>
      <c r="C76" s="191">
        <v>7.7000000000000002E-3</v>
      </c>
      <c r="D76" s="190">
        <v>2804</v>
      </c>
      <c r="E76" s="191">
        <v>0.71509999999999996</v>
      </c>
      <c r="F76" s="190">
        <v>1117</v>
      </c>
      <c r="G76" s="192">
        <v>0.28489999999999999</v>
      </c>
      <c r="H76" s="144"/>
    </row>
    <row r="77" spans="1:8">
      <c r="A77" s="135" t="s">
        <v>372</v>
      </c>
      <c r="B77" s="190">
        <v>2667</v>
      </c>
      <c r="C77" s="191">
        <v>5.1999999999999998E-3</v>
      </c>
      <c r="D77" s="190">
        <v>2394</v>
      </c>
      <c r="E77" s="191">
        <v>0.89759999999999995</v>
      </c>
      <c r="F77" s="193">
        <v>273</v>
      </c>
      <c r="G77" s="192">
        <v>0.1024</v>
      </c>
      <c r="H77" s="144"/>
    </row>
    <row r="78" spans="1:8">
      <c r="A78" s="135" t="s">
        <v>373</v>
      </c>
      <c r="B78" s="190">
        <v>2526</v>
      </c>
      <c r="C78" s="191">
        <v>4.8999999999999998E-3</v>
      </c>
      <c r="D78" s="190">
        <v>2121</v>
      </c>
      <c r="E78" s="191">
        <v>0.8397</v>
      </c>
      <c r="F78" s="193">
        <v>405</v>
      </c>
      <c r="G78" s="192">
        <v>0.1603</v>
      </c>
      <c r="H78" s="144"/>
    </row>
    <row r="79" spans="1:8">
      <c r="A79" s="135" t="s">
        <v>326</v>
      </c>
      <c r="B79" s="193">
        <v>940</v>
      </c>
      <c r="C79" s="191">
        <v>1.8E-3</v>
      </c>
      <c r="D79" s="193">
        <v>749</v>
      </c>
      <c r="E79" s="191">
        <v>0.79679999999999995</v>
      </c>
      <c r="F79" s="193">
        <v>191</v>
      </c>
      <c r="G79" s="192">
        <v>0.20319999999999999</v>
      </c>
      <c r="H79" s="144"/>
    </row>
    <row r="80" spans="1:8">
      <c r="A80" s="135" t="s">
        <v>328</v>
      </c>
      <c r="B80" s="190">
        <v>4543</v>
      </c>
      <c r="C80" s="191">
        <v>8.8999999999999999E-3</v>
      </c>
      <c r="D80" s="190">
        <v>4269</v>
      </c>
      <c r="E80" s="191">
        <v>0.93969999999999998</v>
      </c>
      <c r="F80" s="193">
        <v>274</v>
      </c>
      <c r="G80" s="192">
        <v>6.0299999999999999E-2</v>
      </c>
      <c r="H80" s="144"/>
    </row>
    <row r="81" spans="1:8">
      <c r="A81" s="135" t="s">
        <v>327</v>
      </c>
      <c r="B81" s="190">
        <v>24485</v>
      </c>
      <c r="C81" s="191">
        <v>4.7899999999999998E-2</v>
      </c>
      <c r="D81" s="190">
        <v>17240</v>
      </c>
      <c r="E81" s="191">
        <v>0.70409999999999995</v>
      </c>
      <c r="F81" s="190">
        <v>7245</v>
      </c>
      <c r="G81" s="192">
        <v>0.2959</v>
      </c>
      <c r="H81" s="144"/>
    </row>
    <row r="82" spans="1:8">
      <c r="A82" s="130" t="s">
        <v>329</v>
      </c>
      <c r="B82" s="200">
        <v>8721</v>
      </c>
      <c r="C82" s="201">
        <v>1.7000000000000001E-2</v>
      </c>
      <c r="D82" s="200">
        <v>5656</v>
      </c>
      <c r="E82" s="201">
        <v>0.64849999999999997</v>
      </c>
      <c r="F82" s="200">
        <v>3065</v>
      </c>
      <c r="G82" s="204">
        <v>0.35149999999999998</v>
      </c>
      <c r="H82" s="144"/>
    </row>
    <row r="83" spans="1:8">
      <c r="A83" s="135" t="s">
        <v>330</v>
      </c>
      <c r="B83" s="190">
        <v>3007</v>
      </c>
      <c r="C83" s="191">
        <v>5.8999999999999999E-3</v>
      </c>
      <c r="D83" s="190">
        <v>1762</v>
      </c>
      <c r="E83" s="191">
        <v>0.58599999999999997</v>
      </c>
      <c r="F83" s="190">
        <v>1245</v>
      </c>
      <c r="G83" s="192">
        <v>0.41399999999999998</v>
      </c>
      <c r="H83" s="144"/>
    </row>
    <row r="84" spans="1:8">
      <c r="A84" s="135" t="s">
        <v>332</v>
      </c>
      <c r="B84" s="190">
        <v>2847</v>
      </c>
      <c r="C84" s="191">
        <v>5.5999999999999999E-3</v>
      </c>
      <c r="D84" s="190">
        <v>1765</v>
      </c>
      <c r="E84" s="191">
        <v>0.62</v>
      </c>
      <c r="F84" s="190">
        <v>1082</v>
      </c>
      <c r="G84" s="192">
        <v>0.38</v>
      </c>
      <c r="H84" s="144"/>
    </row>
    <row r="85" spans="1:8" ht="17.25" thickBot="1">
      <c r="A85" s="135" t="s">
        <v>331</v>
      </c>
      <c r="B85" s="194">
        <v>2867</v>
      </c>
      <c r="C85" s="195">
        <v>5.5999999999999999E-3</v>
      </c>
      <c r="D85" s="194">
        <v>2129</v>
      </c>
      <c r="E85" s="195">
        <v>0.74260000000000004</v>
      </c>
      <c r="F85" s="196">
        <v>738</v>
      </c>
      <c r="G85" s="197">
        <v>0.25740000000000002</v>
      </c>
      <c r="H85" s="144"/>
    </row>
    <row r="86" spans="1:8">
      <c r="B86"/>
      <c r="C86"/>
      <c r="G86" s="127"/>
      <c r="H86" s="145"/>
    </row>
    <row r="87" spans="1:8">
      <c r="B87"/>
      <c r="C87"/>
    </row>
    <row r="88" spans="1:8">
      <c r="A88" t="s">
        <v>386</v>
      </c>
      <c r="B88"/>
      <c r="C88"/>
    </row>
  </sheetData>
  <mergeCells count="5">
    <mergeCell ref="A1:G1"/>
    <mergeCell ref="A2:F2"/>
    <mergeCell ref="A3:A4"/>
    <mergeCell ref="D3:E3"/>
    <mergeCell ref="F3:G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N91"/>
  <sheetViews>
    <sheetView view="pageBreakPreview" topLeftCell="A13" zoomScaleNormal="100" zoomScaleSheetLayoutView="100" workbookViewId="0">
      <selection activeCell="F3" sqref="F3:G3"/>
    </sheetView>
  </sheetViews>
  <sheetFormatPr defaultRowHeight="16.5"/>
  <cols>
    <col min="1" max="1" width="23.75" customWidth="1"/>
    <col min="2" max="2" width="10.875" style="33" customWidth="1"/>
    <col min="3" max="3" width="10.5" bestFit="1" customWidth="1"/>
    <col min="4" max="4" width="9.875" customWidth="1"/>
    <col min="5" max="5" width="10.375" customWidth="1"/>
    <col min="6" max="6" width="10.875" customWidth="1"/>
    <col min="7" max="7" width="9.875" customWidth="1"/>
    <col min="8" max="8" width="9.875" style="146" customWidth="1"/>
  </cols>
  <sheetData>
    <row r="1" spans="1:10" ht="25.5">
      <c r="A1" s="410" t="s">
        <v>8</v>
      </c>
      <c r="B1" s="410"/>
      <c r="C1" s="410"/>
      <c r="D1" s="410"/>
      <c r="E1" s="410"/>
      <c r="F1" s="410"/>
      <c r="G1" s="410"/>
      <c r="H1" s="140"/>
    </row>
    <row r="2" spans="1:10">
      <c r="A2" s="411" t="s">
        <v>371</v>
      </c>
      <c r="B2" s="411"/>
      <c r="C2" s="411"/>
      <c r="D2" s="411"/>
      <c r="E2" s="411"/>
      <c r="F2" s="411"/>
      <c r="G2" s="137" t="s">
        <v>250</v>
      </c>
      <c r="H2" s="141"/>
    </row>
    <row r="3" spans="1:10">
      <c r="A3" s="412" t="s">
        <v>88</v>
      </c>
      <c r="B3" s="412" t="s">
        <v>251</v>
      </c>
      <c r="C3" s="412"/>
      <c r="D3" s="412" t="s">
        <v>252</v>
      </c>
      <c r="E3" s="412"/>
      <c r="F3" s="412" t="s">
        <v>253</v>
      </c>
      <c r="G3" s="412"/>
      <c r="H3" s="142"/>
    </row>
    <row r="4" spans="1:10">
      <c r="A4" s="412"/>
      <c r="B4" s="42" t="s">
        <v>333</v>
      </c>
      <c r="C4" s="42" t="s">
        <v>254</v>
      </c>
      <c r="D4" s="42" t="s">
        <v>1</v>
      </c>
      <c r="E4" s="42" t="s">
        <v>254</v>
      </c>
      <c r="F4" s="42" t="s">
        <v>1</v>
      </c>
      <c r="G4" s="138" t="s">
        <v>254</v>
      </c>
      <c r="H4" s="143"/>
    </row>
    <row r="5" spans="1:10">
      <c r="A5" s="128" t="s">
        <v>138</v>
      </c>
      <c r="B5" s="129">
        <f>B6+B36+B63</f>
        <v>603691</v>
      </c>
      <c r="C5" s="129"/>
      <c r="D5" s="129">
        <f>D6+D36+D63</f>
        <v>364946</v>
      </c>
      <c r="E5" s="129"/>
      <c r="F5" s="129">
        <f>F6+F36+F63</f>
        <v>238745</v>
      </c>
      <c r="G5" s="129"/>
      <c r="H5" s="144"/>
    </row>
    <row r="6" spans="1:10">
      <c r="A6" s="168" t="s">
        <v>375</v>
      </c>
      <c r="B6" s="160">
        <f>B7+B10+B12+B18+B26+B28+B32+B34</f>
        <v>294752</v>
      </c>
      <c r="C6" s="160"/>
      <c r="D6" s="160">
        <f>D7+D10+D12+D18+D26+D28+D32+D34</f>
        <v>162611</v>
      </c>
      <c r="E6" s="160"/>
      <c r="F6" s="160">
        <f>F7+F10+F12+F18+F26+F28+F32+F34</f>
        <v>132141</v>
      </c>
      <c r="G6" s="188"/>
      <c r="H6" s="144"/>
      <c r="I6" s="79"/>
      <c r="J6" s="170"/>
    </row>
    <row r="7" spans="1:10">
      <c r="A7" s="171" t="s">
        <v>256</v>
      </c>
      <c r="B7" s="131">
        <f>SUM(B8:B9)</f>
        <v>10931</v>
      </c>
      <c r="C7" s="131"/>
      <c r="D7" s="131">
        <f>SUM(D8:D9)</f>
        <v>6118</v>
      </c>
      <c r="E7" s="131"/>
      <c r="F7" s="131">
        <f>SUM(F8:F9)</f>
        <v>4813</v>
      </c>
      <c r="G7" s="169"/>
      <c r="H7" s="144"/>
    </row>
    <row r="8" spans="1:10">
      <c r="A8" s="172" t="s">
        <v>258</v>
      </c>
      <c r="B8" s="132">
        <f>D8+F8</f>
        <v>5466</v>
      </c>
      <c r="C8" s="133">
        <f>B8/$B$6</f>
        <v>1.8544403430680707E-2</v>
      </c>
      <c r="D8" s="132">
        <v>3120</v>
      </c>
      <c r="E8" s="133">
        <f>D8/$D$6</f>
        <v>1.9186893875568073E-2</v>
      </c>
      <c r="F8" s="132">
        <v>2346</v>
      </c>
      <c r="G8" s="134">
        <f t="shared" ref="G8:G33" si="0">F8/$F$6</f>
        <v>1.7753763025858741E-2</v>
      </c>
      <c r="H8" s="144"/>
    </row>
    <row r="9" spans="1:10">
      <c r="A9" s="172" t="s">
        <v>257</v>
      </c>
      <c r="B9" s="132">
        <f>D9+F9</f>
        <v>5465</v>
      </c>
      <c r="C9" s="133">
        <f t="shared" ref="C9:C33" si="1">B9/$B$6</f>
        <v>1.8541010748018675E-2</v>
      </c>
      <c r="D9" s="132">
        <v>2998</v>
      </c>
      <c r="E9" s="133">
        <f t="shared" ref="E9:E33" si="2">D9/$D$6</f>
        <v>1.8436637127869578E-2</v>
      </c>
      <c r="F9" s="132">
        <v>2467</v>
      </c>
      <c r="G9" s="134">
        <f t="shared" si="0"/>
        <v>1.8669451570670723E-2</v>
      </c>
      <c r="H9" s="144"/>
    </row>
    <row r="10" spans="1:10">
      <c r="A10" s="171" t="s">
        <v>259</v>
      </c>
      <c r="B10" s="131">
        <f>B11</f>
        <v>2583</v>
      </c>
      <c r="C10" s="133"/>
      <c r="D10" s="131">
        <f>D11</f>
        <v>1230</v>
      </c>
      <c r="E10" s="133"/>
      <c r="F10" s="131">
        <f>F11</f>
        <v>1353</v>
      </c>
      <c r="G10" s="134">
        <f t="shared" si="0"/>
        <v>1.0239062819261244E-2</v>
      </c>
      <c r="H10" s="144"/>
    </row>
    <row r="11" spans="1:10">
      <c r="A11" s="172" t="s">
        <v>260</v>
      </c>
      <c r="B11" s="132">
        <f>D11+F11</f>
        <v>2583</v>
      </c>
      <c r="C11" s="133">
        <f t="shared" si="1"/>
        <v>8.7632993160351759E-3</v>
      </c>
      <c r="D11" s="132">
        <v>1230</v>
      </c>
      <c r="E11" s="133">
        <f t="shared" si="2"/>
        <v>7.564063931714337E-3</v>
      </c>
      <c r="F11" s="132">
        <v>1353</v>
      </c>
      <c r="G11" s="134">
        <f t="shared" si="0"/>
        <v>1.0239062819261244E-2</v>
      </c>
      <c r="H11" s="144"/>
    </row>
    <row r="12" spans="1:10">
      <c r="A12" s="171" t="s">
        <v>376</v>
      </c>
      <c r="B12" s="131">
        <f>SUM(B13:B17)</f>
        <v>66327</v>
      </c>
      <c r="C12" s="133"/>
      <c r="D12" s="131">
        <f>SUM(D13:D17)</f>
        <v>33593</v>
      </c>
      <c r="E12" s="133"/>
      <c r="F12" s="131">
        <f>SUM(F13:F17)</f>
        <v>32734</v>
      </c>
      <c r="G12" s="134"/>
      <c r="H12" s="144"/>
    </row>
    <row r="13" spans="1:10">
      <c r="A13" s="172" t="s">
        <v>265</v>
      </c>
      <c r="B13" s="187">
        <f>D13+F13</f>
        <v>2623</v>
      </c>
      <c r="C13" s="133">
        <f t="shared" si="1"/>
        <v>8.8990066225165566E-3</v>
      </c>
      <c r="D13" s="132">
        <v>1483</v>
      </c>
      <c r="E13" s="133">
        <f t="shared" si="2"/>
        <v>9.1199242363677741E-3</v>
      </c>
      <c r="F13" s="187">
        <v>1140</v>
      </c>
      <c r="G13" s="134">
        <f t="shared" si="0"/>
        <v>8.627148273435194E-3</v>
      </c>
      <c r="H13" s="144"/>
    </row>
    <row r="14" spans="1:10">
      <c r="A14" s="172" t="s">
        <v>264</v>
      </c>
      <c r="B14" s="132">
        <f>D14+F14</f>
        <v>30305</v>
      </c>
      <c r="C14" s="133">
        <f t="shared" si="1"/>
        <v>0.10281524807295625</v>
      </c>
      <c r="D14" s="132">
        <v>15677</v>
      </c>
      <c r="E14" s="133">
        <f t="shared" si="2"/>
        <v>9.6407992079256627E-2</v>
      </c>
      <c r="F14" s="132">
        <v>14628</v>
      </c>
      <c r="G14" s="134">
        <f t="shared" si="0"/>
        <v>0.11069993416123686</v>
      </c>
      <c r="H14" s="144"/>
    </row>
    <row r="15" spans="1:10">
      <c r="A15" s="172" t="s">
        <v>261</v>
      </c>
      <c r="B15" s="132">
        <f>D15+F15</f>
        <v>3814</v>
      </c>
      <c r="C15" s="133">
        <f t="shared" si="1"/>
        <v>1.2939691672999675E-2</v>
      </c>
      <c r="D15" s="132">
        <v>2063</v>
      </c>
      <c r="E15" s="133">
        <f t="shared" si="2"/>
        <v>1.2686718610672094E-2</v>
      </c>
      <c r="F15" s="132">
        <v>1751</v>
      </c>
      <c r="G15" s="134">
        <f t="shared" si="0"/>
        <v>1.3250997041039495E-2</v>
      </c>
      <c r="H15" s="144"/>
    </row>
    <row r="16" spans="1:10">
      <c r="A16" s="172" t="s">
        <v>377</v>
      </c>
      <c r="B16" s="132">
        <f>D16+F16</f>
        <v>23977</v>
      </c>
      <c r="C16" s="133">
        <f t="shared" si="1"/>
        <v>8.1346352187601778E-2</v>
      </c>
      <c r="D16" s="132">
        <v>11900</v>
      </c>
      <c r="E16" s="133">
        <f t="shared" si="2"/>
        <v>7.318078112796797E-2</v>
      </c>
      <c r="F16" s="132">
        <v>12077</v>
      </c>
      <c r="G16" s="134">
        <f t="shared" si="0"/>
        <v>9.1394797980944603E-2</v>
      </c>
      <c r="H16" s="144"/>
    </row>
    <row r="17" spans="1:14">
      <c r="A17" s="173" t="s">
        <v>378</v>
      </c>
      <c r="B17" s="132">
        <f>D17+F17</f>
        <v>5608</v>
      </c>
      <c r="C17" s="133">
        <f t="shared" si="1"/>
        <v>1.9026164368689612E-2</v>
      </c>
      <c r="D17" s="132">
        <v>2470</v>
      </c>
      <c r="E17" s="133">
        <f t="shared" si="2"/>
        <v>1.5189624318158058E-2</v>
      </c>
      <c r="F17" s="132">
        <v>3138</v>
      </c>
      <c r="G17" s="134">
        <f t="shared" si="0"/>
        <v>2.3747360773718983E-2</v>
      </c>
      <c r="H17" s="144"/>
    </row>
    <row r="18" spans="1:14">
      <c r="A18" s="171" t="s">
        <v>379</v>
      </c>
      <c r="B18" s="131">
        <f>SUM(B19:B25)</f>
        <v>120585</v>
      </c>
      <c r="C18" s="133"/>
      <c r="D18" s="131">
        <f>SUM(D19:D25)</f>
        <v>70605</v>
      </c>
      <c r="E18" s="133"/>
      <c r="F18" s="131">
        <f>SUM(F19:F25)</f>
        <v>49980</v>
      </c>
      <c r="G18" s="134"/>
      <c r="H18" s="144"/>
    </row>
    <row r="19" spans="1:14">
      <c r="A19" s="172" t="s">
        <v>380</v>
      </c>
      <c r="B19" s="132">
        <f t="shared" ref="B19:B25" si="3">D19+F19</f>
        <v>6250</v>
      </c>
      <c r="C19" s="133">
        <f t="shared" si="1"/>
        <v>2.1204266637715775E-2</v>
      </c>
      <c r="D19" s="132">
        <v>2980</v>
      </c>
      <c r="E19" s="133">
        <f t="shared" si="2"/>
        <v>1.8325943509356686E-2</v>
      </c>
      <c r="F19" s="132">
        <v>3270</v>
      </c>
      <c r="G19" s="134">
        <f t="shared" si="0"/>
        <v>2.4746293731695689E-2</v>
      </c>
      <c r="H19" s="144"/>
    </row>
    <row r="20" spans="1:14">
      <c r="A20" s="172" t="s">
        <v>268</v>
      </c>
      <c r="B20" s="132">
        <f t="shared" si="3"/>
        <v>28596</v>
      </c>
      <c r="C20" s="133">
        <f t="shared" si="1"/>
        <v>9.7017153403539252E-2</v>
      </c>
      <c r="D20" s="132">
        <v>14651</v>
      </c>
      <c r="E20" s="133">
        <f t="shared" si="2"/>
        <v>9.0098455824021748E-2</v>
      </c>
      <c r="F20" s="132">
        <v>13945</v>
      </c>
      <c r="G20" s="134">
        <f t="shared" si="0"/>
        <v>0.10553121287109982</v>
      </c>
      <c r="H20" s="144"/>
    </row>
    <row r="21" spans="1:14">
      <c r="A21" s="172" t="s">
        <v>273</v>
      </c>
      <c r="B21" s="132">
        <f t="shared" si="3"/>
        <v>37300</v>
      </c>
      <c r="C21" s="133">
        <f t="shared" si="1"/>
        <v>0.12654706329388773</v>
      </c>
      <c r="D21" s="132">
        <v>21843</v>
      </c>
      <c r="E21" s="133">
        <f t="shared" si="2"/>
        <v>0.13432670606539532</v>
      </c>
      <c r="F21" s="132">
        <v>15457</v>
      </c>
      <c r="G21" s="134">
        <f t="shared" si="0"/>
        <v>0.11697353584428755</v>
      </c>
      <c r="H21" s="144"/>
    </row>
    <row r="22" spans="1:14">
      <c r="A22" s="172" t="s">
        <v>270</v>
      </c>
      <c r="B22" s="132">
        <f t="shared" si="3"/>
        <v>3669</v>
      </c>
      <c r="C22" s="133">
        <f t="shared" si="1"/>
        <v>1.2447752687004668E-2</v>
      </c>
      <c r="D22" s="132">
        <v>2022</v>
      </c>
      <c r="E22" s="133">
        <f t="shared" si="2"/>
        <v>1.2434583146281616E-2</v>
      </c>
      <c r="F22" s="132">
        <v>1647</v>
      </c>
      <c r="G22" s="134">
        <f t="shared" si="0"/>
        <v>1.2463958952936637E-2</v>
      </c>
      <c r="H22" s="144"/>
    </row>
    <row r="23" spans="1:14">
      <c r="A23" s="172" t="s">
        <v>269</v>
      </c>
      <c r="B23" s="132">
        <f t="shared" si="3"/>
        <v>8800</v>
      </c>
      <c r="C23" s="133">
        <f t="shared" si="1"/>
        <v>2.9855607425903812E-2</v>
      </c>
      <c r="D23" s="132">
        <v>5714</v>
      </c>
      <c r="E23" s="133">
        <f t="shared" si="2"/>
        <v>3.5139074232370504E-2</v>
      </c>
      <c r="F23" s="132">
        <v>3086</v>
      </c>
      <c r="G23" s="134">
        <f t="shared" si="0"/>
        <v>2.3353841729667552E-2</v>
      </c>
      <c r="H23" s="144"/>
    </row>
    <row r="24" spans="1:14">
      <c r="A24" s="172" t="s">
        <v>272</v>
      </c>
      <c r="B24" s="132">
        <f t="shared" si="3"/>
        <v>14019</v>
      </c>
      <c r="C24" s="133">
        <f t="shared" si="1"/>
        <v>4.756201823906199E-2</v>
      </c>
      <c r="D24" s="132">
        <v>8631</v>
      </c>
      <c r="E24" s="133">
        <f t="shared" si="2"/>
        <v>5.3077590076932066E-2</v>
      </c>
      <c r="F24" s="132">
        <v>5388</v>
      </c>
      <c r="G24" s="134">
        <f t="shared" si="0"/>
        <v>4.0774627102867389E-2</v>
      </c>
      <c r="H24" s="144"/>
      <c r="N24" s="174"/>
    </row>
    <row r="25" spans="1:14">
      <c r="A25" s="172" t="s">
        <v>267</v>
      </c>
      <c r="B25" s="187">
        <f t="shared" si="3"/>
        <v>21951</v>
      </c>
      <c r="C25" s="133">
        <f t="shared" si="1"/>
        <v>7.4472777114319835E-2</v>
      </c>
      <c r="D25" s="187">
        <v>14764</v>
      </c>
      <c r="E25" s="133">
        <f t="shared" si="2"/>
        <v>9.0793365762463787E-2</v>
      </c>
      <c r="F25" s="187">
        <v>7187</v>
      </c>
      <c r="G25" s="134">
        <f t="shared" si="0"/>
        <v>5.4388872492262055E-2</v>
      </c>
      <c r="H25" s="144"/>
    </row>
    <row r="26" spans="1:14">
      <c r="A26" s="171" t="s">
        <v>3</v>
      </c>
      <c r="B26" s="131">
        <f>B27</f>
        <v>68000</v>
      </c>
      <c r="C26" s="133"/>
      <c r="D26" s="131">
        <f>D27</f>
        <v>38760</v>
      </c>
      <c r="E26" s="133"/>
      <c r="F26" s="131">
        <f>F27</f>
        <v>29240</v>
      </c>
      <c r="G26" s="134"/>
      <c r="H26" s="144"/>
    </row>
    <row r="27" spans="1:14">
      <c r="A27" s="172" t="s">
        <v>274</v>
      </c>
      <c r="B27" s="132">
        <f>D27+F27</f>
        <v>68000</v>
      </c>
      <c r="C27" s="133">
        <f t="shared" si="1"/>
        <v>0.23070242101834762</v>
      </c>
      <c r="D27" s="132">
        <v>38760</v>
      </c>
      <c r="E27" s="133">
        <f t="shared" si="2"/>
        <v>0.23836025853109569</v>
      </c>
      <c r="F27" s="132">
        <v>29240</v>
      </c>
      <c r="G27" s="134">
        <f t="shared" si="0"/>
        <v>0.22127878553968866</v>
      </c>
      <c r="H27" s="144"/>
    </row>
    <row r="28" spans="1:14">
      <c r="A28" s="171" t="s">
        <v>4</v>
      </c>
      <c r="B28" s="131">
        <f>SUM(B29:B31)</f>
        <v>3076</v>
      </c>
      <c r="C28" s="133"/>
      <c r="D28" s="131">
        <f>SUM(D29:D31)</f>
        <v>2353</v>
      </c>
      <c r="E28" s="133"/>
      <c r="F28" s="131">
        <f>SUM(F29:F31)</f>
        <v>723</v>
      </c>
      <c r="G28" s="134"/>
      <c r="H28" s="144"/>
    </row>
    <row r="29" spans="1:14">
      <c r="A29" s="175" t="s">
        <v>277</v>
      </c>
      <c r="B29" s="132">
        <f>D29+F29</f>
        <v>482</v>
      </c>
      <c r="C29" s="133">
        <f t="shared" si="1"/>
        <v>1.6352730431006405E-3</v>
      </c>
      <c r="D29" s="132">
        <v>446</v>
      </c>
      <c r="E29" s="133">
        <f t="shared" si="2"/>
        <v>2.7427418809305645E-3</v>
      </c>
      <c r="F29" s="132">
        <v>36</v>
      </c>
      <c r="G29" s="134">
        <f t="shared" si="0"/>
        <v>2.7243626126637456E-4</v>
      </c>
      <c r="H29" s="144"/>
    </row>
    <row r="30" spans="1:14" ht="11.45" customHeight="1">
      <c r="A30" s="175" t="s">
        <v>275</v>
      </c>
      <c r="B30" s="132">
        <f>D30+F30</f>
        <v>1929</v>
      </c>
      <c r="C30" s="133">
        <f t="shared" si="1"/>
        <v>6.544484855064597E-3</v>
      </c>
      <c r="D30" s="132">
        <v>1492</v>
      </c>
      <c r="E30" s="133">
        <f t="shared" si="2"/>
        <v>9.1752710456242201E-3</v>
      </c>
      <c r="F30" s="132">
        <v>437</v>
      </c>
      <c r="G30" s="134">
        <f t="shared" si="0"/>
        <v>3.3070735048168244E-3</v>
      </c>
      <c r="H30" s="144"/>
    </row>
    <row r="31" spans="1:14">
      <c r="A31" s="175" t="s">
        <v>276</v>
      </c>
      <c r="B31" s="132">
        <f>D31+F31</f>
        <v>665</v>
      </c>
      <c r="C31" s="133">
        <f t="shared" si="1"/>
        <v>2.2561339702529583E-3</v>
      </c>
      <c r="D31" s="132">
        <v>415</v>
      </c>
      <c r="E31" s="133">
        <f t="shared" si="2"/>
        <v>2.5521028712694712E-3</v>
      </c>
      <c r="F31" s="132">
        <v>250</v>
      </c>
      <c r="G31" s="134">
        <f t="shared" si="0"/>
        <v>1.8919184810164899E-3</v>
      </c>
      <c r="H31" s="144"/>
    </row>
    <row r="32" spans="1:14">
      <c r="A32" s="171" t="s">
        <v>5</v>
      </c>
      <c r="B32" s="131">
        <f>B33</f>
        <v>759</v>
      </c>
      <c r="C32" s="133">
        <f t="shared" si="1"/>
        <v>2.5750461404842038E-3</v>
      </c>
      <c r="D32" s="131">
        <f>D33</f>
        <v>506</v>
      </c>
      <c r="E32" s="133"/>
      <c r="F32" s="131">
        <f>F33</f>
        <v>253</v>
      </c>
      <c r="G32" s="134"/>
      <c r="H32" s="144"/>
    </row>
    <row r="33" spans="1:8">
      <c r="A33" s="175" t="s">
        <v>278</v>
      </c>
      <c r="B33" s="132">
        <f>D33+F33</f>
        <v>759</v>
      </c>
      <c r="C33" s="133">
        <f t="shared" si="1"/>
        <v>2.5750461404842038E-3</v>
      </c>
      <c r="D33" s="132">
        <v>506</v>
      </c>
      <c r="E33" s="133">
        <f t="shared" si="2"/>
        <v>3.1117206093068733E-3</v>
      </c>
      <c r="F33" s="132">
        <v>253</v>
      </c>
      <c r="G33" s="134">
        <f t="shared" si="0"/>
        <v>1.9146215027886879E-3</v>
      </c>
      <c r="H33" s="144"/>
    </row>
    <row r="34" spans="1:8">
      <c r="A34" s="182" t="s">
        <v>279</v>
      </c>
      <c r="B34" s="183">
        <f>B35</f>
        <v>22491</v>
      </c>
      <c r="C34" s="184">
        <f>B34/$B$6</f>
        <v>7.6304825751818475E-2</v>
      </c>
      <c r="D34" s="183">
        <f>D35</f>
        <v>9446</v>
      </c>
      <c r="E34" s="184"/>
      <c r="F34" s="183">
        <f>F35</f>
        <v>13045</v>
      </c>
      <c r="G34" s="185"/>
      <c r="H34" s="144"/>
    </row>
    <row r="35" spans="1:8">
      <c r="A35" s="186" t="s">
        <v>280</v>
      </c>
      <c r="B35" s="187">
        <f>D35+F35</f>
        <v>22491</v>
      </c>
      <c r="C35" s="184">
        <f>B35/$B$6</f>
        <v>7.6304825751818475E-2</v>
      </c>
      <c r="D35" s="187">
        <v>9446</v>
      </c>
      <c r="E35" s="184">
        <f>D35/$D$6</f>
        <v>5.8089551137376932E-2</v>
      </c>
      <c r="F35" s="187">
        <v>13045</v>
      </c>
      <c r="G35" s="185">
        <f>F35/$F$6</f>
        <v>9.8720306339440442E-2</v>
      </c>
      <c r="H35" s="144"/>
    </row>
    <row r="36" spans="1:8">
      <c r="A36" s="136" t="s">
        <v>281</v>
      </c>
      <c r="B36" s="160">
        <f>B37+B41+B46+B54+B57</f>
        <v>159639</v>
      </c>
      <c r="C36" s="160"/>
      <c r="D36" s="160">
        <f>D37+D41+D46+D54+D57</f>
        <v>100111</v>
      </c>
      <c r="E36" s="160"/>
      <c r="F36" s="160">
        <f>F37+F41+F46+F54+F57</f>
        <v>59528</v>
      </c>
      <c r="G36" s="160"/>
      <c r="H36" s="144"/>
    </row>
    <row r="37" spans="1:8">
      <c r="A37" s="130" t="s">
        <v>282</v>
      </c>
      <c r="B37" s="131">
        <f>SUM(B38:B40)</f>
        <v>7613</v>
      </c>
      <c r="C37" s="131"/>
      <c r="D37" s="131">
        <f>SUM(D38:D40)</f>
        <v>4393</v>
      </c>
      <c r="E37" s="131"/>
      <c r="F37" s="131">
        <f>SUM(F38:F40)</f>
        <v>3220</v>
      </c>
      <c r="G37" s="131"/>
      <c r="H37" s="144"/>
    </row>
    <row r="38" spans="1:8">
      <c r="A38" s="135" t="s">
        <v>284</v>
      </c>
      <c r="B38" s="151">
        <f>D38+F38</f>
        <v>2658</v>
      </c>
      <c r="C38" s="133">
        <f>B38/$B$36</f>
        <v>1.6650066713021255E-2</v>
      </c>
      <c r="D38" s="132">
        <v>1940</v>
      </c>
      <c r="E38" s="133">
        <f>D38/$D$36</f>
        <v>1.9378489876237377E-2</v>
      </c>
      <c r="F38" s="132">
        <v>718</v>
      </c>
      <c r="G38" s="134">
        <f>F38/$F$36</f>
        <v>1.2061550866818977E-2</v>
      </c>
      <c r="H38" s="144"/>
    </row>
    <row r="39" spans="1:8">
      <c r="A39" s="135" t="s">
        <v>283</v>
      </c>
      <c r="B39" s="151">
        <f>D39+F39</f>
        <v>2480</v>
      </c>
      <c r="C39" s="133">
        <f>B39/$B$36</f>
        <v>1.5535050958725625E-2</v>
      </c>
      <c r="D39" s="132">
        <v>1190</v>
      </c>
      <c r="E39" s="133">
        <f>D39/$D$36</f>
        <v>1.1886805645733236E-2</v>
      </c>
      <c r="F39" s="132">
        <v>1290</v>
      </c>
      <c r="G39" s="134">
        <f>F39/$F$36</f>
        <v>2.1670474398602337E-2</v>
      </c>
      <c r="H39" s="144"/>
    </row>
    <row r="40" spans="1:8">
      <c r="A40" s="135" t="s">
        <v>285</v>
      </c>
      <c r="B40" s="151">
        <f>D40+F40</f>
        <v>2475</v>
      </c>
      <c r="C40" s="133">
        <f>B40/$B$36</f>
        <v>1.550373029147013E-2</v>
      </c>
      <c r="D40" s="132">
        <v>1263</v>
      </c>
      <c r="E40" s="133">
        <f>D40/$D$36</f>
        <v>1.2615996244168972E-2</v>
      </c>
      <c r="F40" s="132">
        <v>1212</v>
      </c>
      <c r="G40" s="134">
        <f>F40/$F$36</f>
        <v>2.0360166644268242E-2</v>
      </c>
      <c r="H40" s="144"/>
    </row>
    <row r="41" spans="1:8">
      <c r="A41" s="130" t="s">
        <v>286</v>
      </c>
      <c r="B41" s="131">
        <f>SUM(B42:B45)</f>
        <v>58273</v>
      </c>
      <c r="C41" s="131"/>
      <c r="D41" s="131">
        <f>SUM(D42:D45)</f>
        <v>33760</v>
      </c>
      <c r="E41" s="131"/>
      <c r="F41" s="131">
        <f>SUM(F42:F45)</f>
        <v>24513</v>
      </c>
      <c r="G41" s="131"/>
      <c r="H41" s="144"/>
    </row>
    <row r="42" spans="1:8">
      <c r="A42" s="135" t="s">
        <v>289</v>
      </c>
      <c r="B42" s="151">
        <f>D42+F42</f>
        <v>10283</v>
      </c>
      <c r="C42" s="152">
        <f>B42/$B$36</f>
        <v>6.4414084277651454E-2</v>
      </c>
      <c r="D42" s="151">
        <v>5976</v>
      </c>
      <c r="E42" s="152">
        <f>D42/$D$36</f>
        <v>5.9693739948656989E-2</v>
      </c>
      <c r="F42" s="151">
        <v>4307</v>
      </c>
      <c r="G42" s="153">
        <f>F42/$F$36</f>
        <v>7.2352506383550605E-2</v>
      </c>
      <c r="H42" s="144"/>
    </row>
    <row r="43" spans="1:8">
      <c r="A43" s="135" t="s">
        <v>290</v>
      </c>
      <c r="B43" s="151">
        <f>D43+F43</f>
        <v>5456</v>
      </c>
      <c r="C43" s="154">
        <f>B43/$B$36</f>
        <v>3.4177112109196377E-2</v>
      </c>
      <c r="D43" s="151">
        <v>3619</v>
      </c>
      <c r="E43" s="154">
        <f>D43/$D$36</f>
        <v>3.614987364025931E-2</v>
      </c>
      <c r="F43" s="151">
        <v>1837</v>
      </c>
      <c r="G43" s="155">
        <f>F43/$F$36</f>
        <v>3.085942749630426E-2</v>
      </c>
      <c r="H43" s="144"/>
    </row>
    <row r="44" spans="1:8">
      <c r="A44" s="135" t="s">
        <v>291</v>
      </c>
      <c r="B44" s="132">
        <f>D44+F44</f>
        <v>8501</v>
      </c>
      <c r="C44" s="133">
        <f>B44/$B$36</f>
        <v>5.3251398467792956E-2</v>
      </c>
      <c r="D44" s="132">
        <v>5109</v>
      </c>
      <c r="E44" s="133">
        <f>D44/$D$36</f>
        <v>5.1033352978194203E-2</v>
      </c>
      <c r="F44" s="132">
        <v>3392</v>
      </c>
      <c r="G44" s="134">
        <f>F44/$F$36</f>
        <v>5.6981588496169869E-2</v>
      </c>
      <c r="H44" s="144"/>
    </row>
    <row r="45" spans="1:8">
      <c r="A45" s="135" t="s">
        <v>287</v>
      </c>
      <c r="B45" s="151">
        <f>D45+F45</f>
        <v>34033</v>
      </c>
      <c r="C45" s="152">
        <f>B45/$B$36</f>
        <v>0.21318725374125369</v>
      </c>
      <c r="D45" s="151">
        <v>19056</v>
      </c>
      <c r="E45" s="152">
        <f>D45/$D$36</f>
        <v>0.19034871292864919</v>
      </c>
      <c r="F45" s="151">
        <v>14977</v>
      </c>
      <c r="G45" s="153">
        <f>F45/$F$36</f>
        <v>0.25159588764950946</v>
      </c>
      <c r="H45" s="144"/>
    </row>
    <row r="46" spans="1:8">
      <c r="A46" s="130" t="s">
        <v>292</v>
      </c>
      <c r="B46" s="131">
        <f>SUM(B47:B53)</f>
        <v>41692</v>
      </c>
      <c r="C46" s="131"/>
      <c r="D46" s="131">
        <f>SUM(D47:D53)</f>
        <v>26877</v>
      </c>
      <c r="E46" s="131"/>
      <c r="F46" s="131">
        <f>SUM(F47:F53)</f>
        <v>14815</v>
      </c>
      <c r="G46" s="131"/>
      <c r="H46" s="144"/>
    </row>
    <row r="47" spans="1:8">
      <c r="A47" s="135" t="s">
        <v>296</v>
      </c>
      <c r="B47" s="132">
        <f>D47+F47</f>
        <v>7488</v>
      </c>
      <c r="C47" s="133">
        <f t="shared" ref="C47:C53" si="4">B47/$B$36</f>
        <v>4.6905831281829631E-2</v>
      </c>
      <c r="D47" s="132">
        <v>3605</v>
      </c>
      <c r="E47" s="133">
        <f t="shared" ref="E47:E53" si="5">D47/$D$36</f>
        <v>3.6010028867956567E-2</v>
      </c>
      <c r="F47" s="132">
        <v>3883</v>
      </c>
      <c r="G47" s="134">
        <f t="shared" ref="G47:G53" si="6">F47/$F$36</f>
        <v>6.5229807821529359E-2</v>
      </c>
      <c r="H47" s="144"/>
    </row>
    <row r="48" spans="1:8">
      <c r="A48" s="135" t="s">
        <v>297</v>
      </c>
      <c r="B48" s="132">
        <f t="shared" ref="B48:B53" si="7">D48+F48</f>
        <v>1127</v>
      </c>
      <c r="C48" s="133">
        <f t="shared" si="4"/>
        <v>7.0596783993886209E-3</v>
      </c>
      <c r="D48" s="132">
        <v>711</v>
      </c>
      <c r="E48" s="133">
        <f t="shared" si="5"/>
        <v>7.1021166505179254E-3</v>
      </c>
      <c r="F48" s="132">
        <v>416</v>
      </c>
      <c r="G48" s="134">
        <f t="shared" si="6"/>
        <v>6.9883080231151725E-3</v>
      </c>
      <c r="H48" s="144"/>
    </row>
    <row r="49" spans="1:8">
      <c r="A49" s="135" t="s">
        <v>295</v>
      </c>
      <c r="B49" s="132">
        <f t="shared" si="7"/>
        <v>2536</v>
      </c>
      <c r="C49" s="133">
        <f t="shared" si="4"/>
        <v>1.5885842431987172E-2</v>
      </c>
      <c r="D49" s="132">
        <v>1291</v>
      </c>
      <c r="E49" s="133">
        <f t="shared" si="5"/>
        <v>1.2895685788774461E-2</v>
      </c>
      <c r="F49" s="132">
        <v>1245</v>
      </c>
      <c r="G49" s="134">
        <f t="shared" si="6"/>
        <v>2.0914527617255745E-2</v>
      </c>
      <c r="H49" s="144"/>
    </row>
    <row r="50" spans="1:8">
      <c r="A50" s="135" t="s">
        <v>298</v>
      </c>
      <c r="B50" s="132">
        <f t="shared" si="7"/>
        <v>4611</v>
      </c>
      <c r="C50" s="133">
        <f t="shared" si="4"/>
        <v>2.8883919343017685E-2</v>
      </c>
      <c r="D50" s="132">
        <v>3255</v>
      </c>
      <c r="E50" s="133">
        <f t="shared" si="5"/>
        <v>3.2513909560387973E-2</v>
      </c>
      <c r="F50" s="132">
        <v>1356</v>
      </c>
      <c r="G50" s="134">
        <f t="shared" si="6"/>
        <v>2.277919634457734E-2</v>
      </c>
      <c r="H50" s="144"/>
    </row>
    <row r="51" spans="1:8">
      <c r="A51" s="135" t="s">
        <v>293</v>
      </c>
      <c r="B51" s="132">
        <f t="shared" si="7"/>
        <v>6965</v>
      </c>
      <c r="C51" s="133">
        <f t="shared" si="4"/>
        <v>4.3629689486904828E-2</v>
      </c>
      <c r="D51" s="132">
        <v>4736</v>
      </c>
      <c r="E51" s="133">
        <f t="shared" si="5"/>
        <v>4.7307488687556812E-2</v>
      </c>
      <c r="F51" s="151">
        <v>2229</v>
      </c>
      <c r="G51" s="134">
        <f t="shared" si="6"/>
        <v>3.7444563902701247E-2</v>
      </c>
      <c r="H51" s="144"/>
    </row>
    <row r="52" spans="1:8">
      <c r="A52" s="135" t="s">
        <v>294</v>
      </c>
      <c r="B52" s="132">
        <f t="shared" si="7"/>
        <v>18818</v>
      </c>
      <c r="C52" s="152">
        <f t="shared" si="4"/>
        <v>0.11787846328278177</v>
      </c>
      <c r="D52" s="151">
        <v>13248</v>
      </c>
      <c r="E52" s="152">
        <f t="shared" si="5"/>
        <v>0.13233311024762515</v>
      </c>
      <c r="F52" s="151">
        <v>5570</v>
      </c>
      <c r="G52" s="134">
        <f t="shared" si="6"/>
        <v>9.3569412713344985E-2</v>
      </c>
      <c r="H52" s="144"/>
    </row>
    <row r="53" spans="1:8">
      <c r="A53" s="135" t="s">
        <v>374</v>
      </c>
      <c r="B53" s="132">
        <f t="shared" si="7"/>
        <v>147</v>
      </c>
      <c r="C53" s="133">
        <f t="shared" si="4"/>
        <v>9.2082761731155922E-4</v>
      </c>
      <c r="D53" s="132">
        <v>31</v>
      </c>
      <c r="E53" s="133">
        <f t="shared" si="5"/>
        <v>3.0965628152750449E-4</v>
      </c>
      <c r="F53" s="132">
        <v>116</v>
      </c>
      <c r="G53" s="134">
        <f t="shared" si="6"/>
        <v>1.9486628141378846E-3</v>
      </c>
      <c r="H53" s="144"/>
    </row>
    <row r="54" spans="1:8">
      <c r="A54" s="130" t="s">
        <v>299</v>
      </c>
      <c r="B54" s="131">
        <f>SUM(B55:B56)</f>
        <v>19192</v>
      </c>
      <c r="C54" s="131"/>
      <c r="D54" s="131">
        <f>SUM(D55:D56)</f>
        <v>9782</v>
      </c>
      <c r="E54" s="131"/>
      <c r="F54" s="131">
        <f>SUM(F55:F56)</f>
        <v>9410</v>
      </c>
      <c r="G54" s="131"/>
      <c r="H54" s="144"/>
    </row>
    <row r="55" spans="1:8">
      <c r="A55" s="135" t="s">
        <v>300</v>
      </c>
      <c r="B55" s="151">
        <f>D55+F55</f>
        <v>18107</v>
      </c>
      <c r="C55" s="152">
        <f>B55/$B$36</f>
        <v>0.11342466439905036</v>
      </c>
      <c r="D55" s="151">
        <v>9076</v>
      </c>
      <c r="E55" s="152">
        <f>D55/$D$36</f>
        <v>9.0659368101407442E-2</v>
      </c>
      <c r="F55" s="151">
        <v>9031</v>
      </c>
      <c r="G55" s="153">
        <f>F55/$F$36</f>
        <v>0.15171011960757963</v>
      </c>
      <c r="H55" s="144"/>
    </row>
    <row r="56" spans="1:8">
      <c r="A56" s="135" t="s">
        <v>301</v>
      </c>
      <c r="B56" s="151">
        <f>D56+F56</f>
        <v>1085</v>
      </c>
      <c r="C56" s="133">
        <f>B56/$B$36</f>
        <v>6.7965847944424611E-3</v>
      </c>
      <c r="D56" s="132">
        <v>706</v>
      </c>
      <c r="E56" s="133">
        <f>D56/$D$36</f>
        <v>7.052172088981231E-3</v>
      </c>
      <c r="F56" s="132">
        <v>379</v>
      </c>
      <c r="G56" s="134">
        <f>F56/$F$36</f>
        <v>6.3667517806746407E-3</v>
      </c>
      <c r="H56" s="144"/>
    </row>
    <row r="57" spans="1:8">
      <c r="A57" s="130" t="s">
        <v>302</v>
      </c>
      <c r="B57" s="131">
        <f>SUM(B58:B62)</f>
        <v>32869</v>
      </c>
      <c r="C57" s="131"/>
      <c r="D57" s="131">
        <f>SUM(D58:D62)</f>
        <v>25299</v>
      </c>
      <c r="E57" s="131"/>
      <c r="F57" s="131">
        <f>SUM(F58:F62)</f>
        <v>7570</v>
      </c>
      <c r="G57" s="131"/>
      <c r="H57" s="144"/>
    </row>
    <row r="58" spans="1:8">
      <c r="A58" s="135" t="s">
        <v>305</v>
      </c>
      <c r="B58" s="151">
        <f>D58+F58</f>
        <v>1033</v>
      </c>
      <c r="C58" s="152">
        <f>B58/$B$36</f>
        <v>6.4708498549853107E-3</v>
      </c>
      <c r="D58" s="151">
        <v>333</v>
      </c>
      <c r="E58" s="152">
        <f>D58/$D$36</f>
        <v>3.3263077983438382E-3</v>
      </c>
      <c r="F58" s="151">
        <v>700</v>
      </c>
      <c r="G58" s="153">
        <f>F58/$F$36</f>
        <v>1.1759172154280339E-2</v>
      </c>
      <c r="H58" s="144"/>
    </row>
    <row r="59" spans="1:8">
      <c r="A59" s="135" t="s">
        <v>306</v>
      </c>
      <c r="B59" s="151">
        <f>D59+F59</f>
        <v>645</v>
      </c>
      <c r="C59" s="152">
        <f>B59/$B$36</f>
        <v>4.0403660759588825E-3</v>
      </c>
      <c r="D59" s="151">
        <v>331</v>
      </c>
      <c r="E59" s="152">
        <f>D59/$D$36</f>
        <v>3.3063299737291604E-3</v>
      </c>
      <c r="F59" s="151">
        <v>314</v>
      </c>
      <c r="G59" s="153">
        <f>F59/$F$36</f>
        <v>5.2748286520628946E-3</v>
      </c>
      <c r="H59" s="144"/>
    </row>
    <row r="60" spans="1:8">
      <c r="A60" s="135" t="s">
        <v>303</v>
      </c>
      <c r="B60" s="151">
        <f>D60+F60</f>
        <v>8052</v>
      </c>
      <c r="C60" s="152">
        <f>B60/$B$36</f>
        <v>5.0438802548249485E-2</v>
      </c>
      <c r="D60" s="151">
        <v>4800</v>
      </c>
      <c r="E60" s="152">
        <f>D60/$D$36</f>
        <v>4.7946779075226501E-2</v>
      </c>
      <c r="F60" s="151">
        <v>3252</v>
      </c>
      <c r="G60" s="153">
        <f>F60/$F$36</f>
        <v>5.4629754065313799E-2</v>
      </c>
      <c r="H60" s="144"/>
    </row>
    <row r="61" spans="1:8" ht="33">
      <c r="A61" s="135" t="s">
        <v>307</v>
      </c>
      <c r="B61" s="151">
        <f>D61+F61</f>
        <v>12508</v>
      </c>
      <c r="C61" s="133">
        <f>B61/$B$36</f>
        <v>7.8351781206346824E-2</v>
      </c>
      <c r="D61" s="132">
        <v>12037</v>
      </c>
      <c r="E61" s="133">
        <f>D61/$D$36</f>
        <v>0.12023653744343779</v>
      </c>
      <c r="F61" s="132">
        <v>471</v>
      </c>
      <c r="G61" s="134">
        <f>F61/$F$36</f>
        <v>7.9122429780943415E-3</v>
      </c>
      <c r="H61" s="144"/>
    </row>
    <row r="62" spans="1:8">
      <c r="A62" s="135" t="s">
        <v>304</v>
      </c>
      <c r="B62" s="151">
        <f>D62+F62</f>
        <v>10631</v>
      </c>
      <c r="C62" s="133">
        <f>B62/$B$36</f>
        <v>6.6594002718633916E-2</v>
      </c>
      <c r="D62" s="132">
        <v>7798</v>
      </c>
      <c r="E62" s="133">
        <f>D62/$D$36</f>
        <v>7.7893538172628382E-2</v>
      </c>
      <c r="F62" s="132">
        <v>2833</v>
      </c>
      <c r="G62" s="134">
        <f>F62/$F$36</f>
        <v>4.7591049590108854E-2</v>
      </c>
      <c r="H62" s="144"/>
    </row>
    <row r="63" spans="1:8">
      <c r="A63" s="130" t="s">
        <v>308</v>
      </c>
      <c r="B63" s="160">
        <f>B64+B70+B76+B84</f>
        <v>149300</v>
      </c>
      <c r="C63" s="160"/>
      <c r="D63" s="160">
        <f>D64+D70+D76+D84</f>
        <v>102224</v>
      </c>
      <c r="E63" s="160"/>
      <c r="F63" s="160">
        <f>F64+F70+F76+F84</f>
        <v>47076</v>
      </c>
      <c r="G63" s="160"/>
      <c r="H63" s="144"/>
    </row>
    <row r="64" spans="1:8">
      <c r="A64" s="130" t="s">
        <v>309</v>
      </c>
      <c r="B64" s="131">
        <f>SUM(B65:B69)</f>
        <v>14759</v>
      </c>
      <c r="C64" s="131"/>
      <c r="D64" s="131">
        <f>SUM(D65:D69)</f>
        <v>8767</v>
      </c>
      <c r="E64" s="131"/>
      <c r="F64" s="131">
        <f>SUM(F65:F69)</f>
        <v>5992</v>
      </c>
      <c r="G64" s="131"/>
      <c r="H64" s="144"/>
    </row>
    <row r="65" spans="1:8">
      <c r="A65" s="135" t="s">
        <v>311</v>
      </c>
      <c r="B65" s="132">
        <f>D65+F65</f>
        <v>8417</v>
      </c>
      <c r="C65" s="133">
        <f>B65/$B$63</f>
        <v>5.6376423308774279E-2</v>
      </c>
      <c r="D65" s="161">
        <v>5051</v>
      </c>
      <c r="E65" s="133">
        <f>D65/$D$63</f>
        <v>4.9411097198309592E-2</v>
      </c>
      <c r="F65" s="161">
        <v>3366</v>
      </c>
      <c r="G65" s="134">
        <f>F65/$F$63</f>
        <v>7.1501401988274274E-2</v>
      </c>
      <c r="H65" s="144"/>
    </row>
    <row r="66" spans="1:8">
      <c r="A66" s="135" t="s">
        <v>310</v>
      </c>
      <c r="B66" s="132">
        <f>D66+F66</f>
        <v>3466</v>
      </c>
      <c r="C66" s="133">
        <f>B66/$B$63</f>
        <v>2.3215003348961823E-2</v>
      </c>
      <c r="D66" s="161">
        <v>2080</v>
      </c>
      <c r="E66" s="133">
        <f>D66/$D$63</f>
        <v>2.034747221787447E-2</v>
      </c>
      <c r="F66" s="161">
        <v>1386</v>
      </c>
      <c r="G66" s="134">
        <f>F66/$F$63</f>
        <v>2.9441753759877645E-2</v>
      </c>
      <c r="H66" s="144"/>
    </row>
    <row r="67" spans="1:8">
      <c r="A67" s="135" t="s">
        <v>312</v>
      </c>
      <c r="B67" s="132">
        <f>D67+F67</f>
        <v>2237</v>
      </c>
      <c r="C67" s="133">
        <f>B67/$B$63</f>
        <v>1.4983255190890823E-2</v>
      </c>
      <c r="D67" s="162">
        <v>1263</v>
      </c>
      <c r="E67" s="133">
        <f>D67/$D$63</f>
        <v>1.235521990921897E-2</v>
      </c>
      <c r="F67" s="162">
        <v>974</v>
      </c>
      <c r="G67" s="134">
        <f>F67/$F$63</f>
        <v>2.0689948168918344E-2</v>
      </c>
      <c r="H67" s="144"/>
    </row>
    <row r="68" spans="1:8">
      <c r="A68" s="135" t="s">
        <v>313</v>
      </c>
      <c r="B68" s="132">
        <f>D68+F68</f>
        <v>286</v>
      </c>
      <c r="C68" s="133">
        <f>B68/$B$63</f>
        <v>1.9156061620897522E-3</v>
      </c>
      <c r="D68" s="162">
        <v>190</v>
      </c>
      <c r="E68" s="133">
        <f>D68/$D$63</f>
        <v>1.8586633275943028E-3</v>
      </c>
      <c r="F68" s="162">
        <v>96</v>
      </c>
      <c r="G68" s="134">
        <f>F68/$F$63</f>
        <v>2.039255671679837E-3</v>
      </c>
      <c r="H68" s="144"/>
    </row>
    <row r="69" spans="1:8">
      <c r="A69" s="135" t="s">
        <v>314</v>
      </c>
      <c r="B69" s="132">
        <f>D69+F69</f>
        <v>353</v>
      </c>
      <c r="C69" s="133">
        <f>B69/$B$63</f>
        <v>2.3643670462156732E-3</v>
      </c>
      <c r="D69" s="162">
        <v>183</v>
      </c>
      <c r="E69" s="133">
        <f>D69/$D$63</f>
        <v>1.7901862576303021E-3</v>
      </c>
      <c r="F69" s="162">
        <v>170</v>
      </c>
      <c r="G69" s="134">
        <f>F69/$F$63</f>
        <v>3.6111819185997113E-3</v>
      </c>
      <c r="H69" s="144"/>
    </row>
    <row r="70" spans="1:8">
      <c r="A70" s="130" t="s">
        <v>319</v>
      </c>
      <c r="B70" s="131">
        <f>SUM(B71:B75)</f>
        <v>55783</v>
      </c>
      <c r="C70" s="131"/>
      <c r="D70" s="131">
        <f>SUM(D71:D75)</f>
        <v>33672</v>
      </c>
      <c r="E70" s="131"/>
      <c r="F70" s="131">
        <f>SUM(F71:F75)</f>
        <v>22111</v>
      </c>
      <c r="G70" s="131"/>
      <c r="H70" s="144"/>
    </row>
    <row r="71" spans="1:8">
      <c r="A71" s="135" t="s">
        <v>317</v>
      </c>
      <c r="B71" s="132">
        <f>D71+F71</f>
        <v>9268</v>
      </c>
      <c r="C71" s="133">
        <f>B71/$B$63</f>
        <v>6.2076356329537841E-2</v>
      </c>
      <c r="D71" s="161">
        <v>5896</v>
      </c>
      <c r="E71" s="133">
        <f>D71/$D$63</f>
        <v>5.7677257786821097E-2</v>
      </c>
      <c r="F71" s="161">
        <v>3372</v>
      </c>
      <c r="G71" s="134">
        <f>F71/$F$63</f>
        <v>7.1628855467754271E-2</v>
      </c>
      <c r="H71" s="144"/>
    </row>
    <row r="72" spans="1:8">
      <c r="A72" s="135" t="s">
        <v>318</v>
      </c>
      <c r="B72" s="132">
        <f>D72+F72</f>
        <v>5900</v>
      </c>
      <c r="C72" s="133">
        <f>B72/$B$63</f>
        <v>3.9517749497655727E-2</v>
      </c>
      <c r="D72" s="161">
        <v>3600</v>
      </c>
      <c r="E72" s="133">
        <f>D72/$D$63</f>
        <v>3.5216778838628893E-2</v>
      </c>
      <c r="F72" s="161">
        <v>2300</v>
      </c>
      <c r="G72" s="134">
        <f>F72/$F$63</f>
        <v>4.8857167133996092E-2</v>
      </c>
      <c r="H72" s="144"/>
    </row>
    <row r="73" spans="1:8">
      <c r="A73" s="135" t="s">
        <v>316</v>
      </c>
      <c r="B73" s="132">
        <f>D73+F73</f>
        <v>5706</v>
      </c>
      <c r="C73" s="133">
        <f>B73/$B$63</f>
        <v>3.821835231078366E-2</v>
      </c>
      <c r="D73" s="161">
        <v>4337</v>
      </c>
      <c r="E73" s="133">
        <f>D73/$D$63</f>
        <v>4.2426436061981529E-2</v>
      </c>
      <c r="F73" s="161">
        <v>1369</v>
      </c>
      <c r="G73" s="134">
        <f>F73/$F$63</f>
        <v>2.9080635568017675E-2</v>
      </c>
      <c r="H73" s="144"/>
    </row>
    <row r="74" spans="1:8">
      <c r="A74" s="135" t="s">
        <v>321</v>
      </c>
      <c r="B74" s="132">
        <f>D74+F74</f>
        <v>14794</v>
      </c>
      <c r="C74" s="133">
        <f>B74/$B$63</f>
        <v>9.9089082384460819E-2</v>
      </c>
      <c r="D74" s="161">
        <v>8366</v>
      </c>
      <c r="E74" s="133">
        <f>D74/$D$63</f>
        <v>8.1839881045547028E-2</v>
      </c>
      <c r="F74" s="161">
        <v>6428</v>
      </c>
      <c r="G74" s="134">
        <f>F74/$F$63</f>
        <v>0.13654516101622907</v>
      </c>
      <c r="H74" s="144"/>
    </row>
    <row r="75" spans="1:8">
      <c r="A75" s="135" t="s">
        <v>320</v>
      </c>
      <c r="B75" s="132">
        <f>D75+F75</f>
        <v>20115</v>
      </c>
      <c r="C75" s="133">
        <f>B75/$B$63</f>
        <v>0.13472873409243136</v>
      </c>
      <c r="D75" s="161">
        <v>11473</v>
      </c>
      <c r="E75" s="133">
        <f>D75/$D$63</f>
        <v>0.11223391767099702</v>
      </c>
      <c r="F75" s="161">
        <v>8642</v>
      </c>
      <c r="G75" s="134">
        <f>F75/$F$63</f>
        <v>0.1835754949443453</v>
      </c>
      <c r="H75" s="144"/>
    </row>
    <row r="76" spans="1:8">
      <c r="A76" s="130" t="s">
        <v>322</v>
      </c>
      <c r="B76" s="131">
        <f>SUM(B77:B83)</f>
        <v>71253</v>
      </c>
      <c r="C76" s="131"/>
      <c r="D76" s="131">
        <f>SUM(D77:D83)</f>
        <v>54901</v>
      </c>
      <c r="E76" s="131"/>
      <c r="F76" s="131">
        <f>SUM(F77:F83)</f>
        <v>16352</v>
      </c>
      <c r="G76" s="131"/>
      <c r="H76" s="144"/>
    </row>
    <row r="77" spans="1:8">
      <c r="A77" s="135" t="s">
        <v>323</v>
      </c>
      <c r="B77" s="132">
        <f>D77+F77</f>
        <v>37048</v>
      </c>
      <c r="C77" s="133">
        <f t="shared" ref="C77:C83" si="8">B77/$B$63</f>
        <v>0.24814467515070329</v>
      </c>
      <c r="D77" s="162">
        <v>30924</v>
      </c>
      <c r="E77" s="133">
        <f t="shared" ref="E77:E87" si="9">D77/$D$63</f>
        <v>0.30251213022382217</v>
      </c>
      <c r="F77" s="162">
        <v>6124</v>
      </c>
      <c r="G77" s="134">
        <f t="shared" ref="G77:G83" si="10">F77/$F$63</f>
        <v>0.1300875180559096</v>
      </c>
      <c r="H77" s="144"/>
    </row>
    <row r="78" spans="1:8">
      <c r="A78" s="135" t="s">
        <v>325</v>
      </c>
      <c r="B78" s="132">
        <f t="shared" ref="B78:B83" si="11">D78+F78</f>
        <v>4108</v>
      </c>
      <c r="C78" s="133">
        <f t="shared" si="8"/>
        <v>2.7515070328198259E-2</v>
      </c>
      <c r="D78" s="161">
        <v>2796</v>
      </c>
      <c r="E78" s="133">
        <f t="shared" si="9"/>
        <v>2.7351698231335108E-2</v>
      </c>
      <c r="F78" s="161">
        <v>1312</v>
      </c>
      <c r="G78" s="134">
        <f t="shared" si="10"/>
        <v>2.786982751295777E-2</v>
      </c>
      <c r="H78" s="144"/>
    </row>
    <row r="79" spans="1:8">
      <c r="A79" s="135" t="s">
        <v>372</v>
      </c>
      <c r="B79" s="132">
        <f t="shared" si="11"/>
        <v>2667</v>
      </c>
      <c r="C79" s="133">
        <f t="shared" si="8"/>
        <v>1.7863362357669124E-2</v>
      </c>
      <c r="D79" s="161">
        <v>2394</v>
      </c>
      <c r="E79" s="133">
        <f t="shared" si="9"/>
        <v>2.3419157927688214E-2</v>
      </c>
      <c r="F79" s="161">
        <v>273</v>
      </c>
      <c r="G79" s="134">
        <f t="shared" si="10"/>
        <v>5.7991333163395359E-3</v>
      </c>
      <c r="H79" s="144"/>
    </row>
    <row r="80" spans="1:8">
      <c r="A80" s="135" t="s">
        <v>373</v>
      </c>
      <c r="B80" s="132">
        <f t="shared" si="11"/>
        <v>2526</v>
      </c>
      <c r="C80" s="133">
        <f t="shared" si="8"/>
        <v>1.6918955123911589E-2</v>
      </c>
      <c r="D80" s="161">
        <v>2121</v>
      </c>
      <c r="E80" s="133">
        <f t="shared" si="9"/>
        <v>2.0748552199092191E-2</v>
      </c>
      <c r="F80" s="161">
        <v>405</v>
      </c>
      <c r="G80" s="134">
        <f t="shared" si="10"/>
        <v>8.6031098648993113E-3</v>
      </c>
      <c r="H80" s="144"/>
    </row>
    <row r="81" spans="1:11">
      <c r="A81" s="135" t="s">
        <v>326</v>
      </c>
      <c r="B81" s="132">
        <f t="shared" si="11"/>
        <v>805</v>
      </c>
      <c r="C81" s="133">
        <f t="shared" si="8"/>
        <v>5.3918285331547222E-3</v>
      </c>
      <c r="D81" s="161">
        <v>563</v>
      </c>
      <c r="E81" s="133">
        <f t="shared" si="9"/>
        <v>5.5075129128189073E-3</v>
      </c>
      <c r="F81" s="161">
        <v>242</v>
      </c>
      <c r="G81" s="134">
        <f t="shared" si="10"/>
        <v>5.1406236723595886E-3</v>
      </c>
      <c r="H81" s="144"/>
    </row>
    <row r="82" spans="1:11">
      <c r="A82" s="135" t="s">
        <v>328</v>
      </c>
      <c r="B82" s="132">
        <f t="shared" si="11"/>
        <v>4943</v>
      </c>
      <c r="C82" s="133">
        <f t="shared" si="8"/>
        <v>3.3107836570663095E-2</v>
      </c>
      <c r="D82" s="161">
        <v>4609</v>
      </c>
      <c r="E82" s="133">
        <f t="shared" si="9"/>
        <v>4.5087259352011272E-2</v>
      </c>
      <c r="F82" s="161">
        <v>334</v>
      </c>
      <c r="G82" s="134">
        <f t="shared" si="10"/>
        <v>7.0949103577194325E-3</v>
      </c>
      <c r="H82" s="144"/>
    </row>
    <row r="83" spans="1:11">
      <c r="A83" s="135" t="s">
        <v>327</v>
      </c>
      <c r="B83" s="132">
        <f t="shared" si="11"/>
        <v>19156</v>
      </c>
      <c r="C83" s="133">
        <f t="shared" si="8"/>
        <v>0.12830542531815137</v>
      </c>
      <c r="D83" s="161">
        <v>11494</v>
      </c>
      <c r="E83" s="133">
        <f t="shared" si="9"/>
        <v>0.11243934888088902</v>
      </c>
      <c r="F83" s="161">
        <v>7662</v>
      </c>
      <c r="G83" s="134">
        <f t="shared" si="10"/>
        <v>0.16275809329594698</v>
      </c>
      <c r="H83" s="144"/>
    </row>
    <row r="84" spans="1:11">
      <c r="A84" s="130" t="s">
        <v>329</v>
      </c>
      <c r="B84" s="131">
        <f>SUM(B85:B87)</f>
        <v>7505</v>
      </c>
      <c r="C84" s="131"/>
      <c r="D84" s="131">
        <f>SUM(D85:D87)</f>
        <v>4884</v>
      </c>
      <c r="E84" s="131"/>
      <c r="F84" s="161">
        <f>SUM(F85:F87)</f>
        <v>2621</v>
      </c>
      <c r="G84" s="131"/>
      <c r="H84" s="144"/>
    </row>
    <row r="85" spans="1:11">
      <c r="A85" s="135" t="s">
        <v>330</v>
      </c>
      <c r="B85" s="132">
        <f>D85+F85</f>
        <v>2854</v>
      </c>
      <c r="C85" s="133">
        <f>B85/$B$63</f>
        <v>1.9115874079035498E-2</v>
      </c>
      <c r="D85" s="161">
        <v>1767</v>
      </c>
      <c r="E85" s="133">
        <f t="shared" si="9"/>
        <v>1.7285568946627014E-2</v>
      </c>
      <c r="F85" s="161">
        <v>1087</v>
      </c>
      <c r="G85" s="134">
        <f>F85/$F$63</f>
        <v>2.3090322032458154E-2</v>
      </c>
      <c r="H85" s="144"/>
    </row>
    <row r="86" spans="1:11">
      <c r="A86" s="135" t="s">
        <v>332</v>
      </c>
      <c r="B86" s="132">
        <f>D86+F86</f>
        <v>1784</v>
      </c>
      <c r="C86" s="133">
        <f>B86/$B$63</f>
        <v>1.1949095780308104E-2</v>
      </c>
      <c r="D86" s="162">
        <v>961</v>
      </c>
      <c r="E86" s="133">
        <f t="shared" si="9"/>
        <v>9.4009234622006582E-3</v>
      </c>
      <c r="F86" s="162">
        <v>823</v>
      </c>
      <c r="G86" s="134">
        <f>F86/$F$63</f>
        <v>1.74823689353386E-2</v>
      </c>
      <c r="H86" s="144"/>
      <c r="K86" s="127"/>
    </row>
    <row r="87" spans="1:11">
      <c r="A87" s="135" t="s">
        <v>331</v>
      </c>
      <c r="B87" s="132">
        <f>D87+F87</f>
        <v>2867</v>
      </c>
      <c r="C87" s="133">
        <f>B87/$B$63</f>
        <v>1.9202947086403216E-2</v>
      </c>
      <c r="D87" s="161">
        <v>2156</v>
      </c>
      <c r="E87" s="133">
        <f t="shared" si="9"/>
        <v>2.1090937548912194E-2</v>
      </c>
      <c r="F87" s="161">
        <v>711</v>
      </c>
      <c r="G87" s="134">
        <f>F87/$F$63</f>
        <v>1.5103237318378792E-2</v>
      </c>
      <c r="H87" s="144"/>
      <c r="K87" s="127"/>
    </row>
    <row r="88" spans="1:11">
      <c r="B88"/>
      <c r="C88" s="127"/>
      <c r="G88" s="127"/>
      <c r="H88" s="145"/>
      <c r="K88" s="127"/>
    </row>
    <row r="89" spans="1:11">
      <c r="B89"/>
      <c r="K89" s="127"/>
    </row>
    <row r="90" spans="1:11">
      <c r="A90" t="s">
        <v>6</v>
      </c>
      <c r="B90"/>
      <c r="K90" s="127"/>
    </row>
    <row r="91" spans="1:11">
      <c r="K91" s="127"/>
    </row>
  </sheetData>
  <mergeCells count="6">
    <mergeCell ref="A1:G1"/>
    <mergeCell ref="A2:F2"/>
    <mergeCell ref="A3:A4"/>
    <mergeCell ref="B3:C3"/>
    <mergeCell ref="D3:E3"/>
    <mergeCell ref="F3:G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G89"/>
  <sheetViews>
    <sheetView view="pageBreakPreview" zoomScaleNormal="100" zoomScaleSheetLayoutView="100" workbookViewId="0">
      <selection activeCell="F25" sqref="F25"/>
    </sheetView>
  </sheetViews>
  <sheetFormatPr defaultRowHeight="16.5"/>
  <cols>
    <col min="1" max="1" width="23.75" customWidth="1"/>
    <col min="2" max="2" width="10.875" style="33" customWidth="1"/>
    <col min="3" max="3" width="8.875" customWidth="1"/>
    <col min="4" max="4" width="9.875" customWidth="1"/>
    <col min="5" max="5" width="10.375" customWidth="1"/>
    <col min="6" max="6" width="9.625" customWidth="1"/>
    <col min="7" max="7" width="9.875" customWidth="1"/>
  </cols>
  <sheetData>
    <row r="1" spans="1:7" ht="25.5">
      <c r="A1" s="410" t="s">
        <v>8</v>
      </c>
      <c r="B1" s="410"/>
      <c r="C1" s="410"/>
      <c r="D1" s="410"/>
      <c r="E1" s="410"/>
      <c r="F1" s="410"/>
      <c r="G1" s="410"/>
    </row>
    <row r="2" spans="1:7" ht="17.25" thickBot="1">
      <c r="A2" s="417" t="s">
        <v>370</v>
      </c>
      <c r="B2" s="417"/>
      <c r="C2" s="417"/>
      <c r="D2" s="417"/>
      <c r="E2" s="417"/>
      <c r="F2" s="417"/>
      <c r="G2" s="36" t="s">
        <v>250</v>
      </c>
    </row>
    <row r="3" spans="1:7">
      <c r="A3" s="418" t="s">
        <v>88</v>
      </c>
      <c r="B3" s="420" t="s">
        <v>251</v>
      </c>
      <c r="C3" s="420"/>
      <c r="D3" s="420" t="s">
        <v>252</v>
      </c>
      <c r="E3" s="420"/>
      <c r="F3" s="420" t="s">
        <v>253</v>
      </c>
      <c r="G3" s="421"/>
    </row>
    <row r="4" spans="1:7" ht="17.25" thickBot="1">
      <c r="A4" s="419"/>
      <c r="B4" s="67" t="s">
        <v>333</v>
      </c>
      <c r="C4" s="67" t="s">
        <v>254</v>
      </c>
      <c r="D4" s="67" t="s">
        <v>1</v>
      </c>
      <c r="E4" s="67" t="s">
        <v>254</v>
      </c>
      <c r="F4" s="67" t="s">
        <v>1</v>
      </c>
      <c r="G4" s="97" t="s">
        <v>254</v>
      </c>
    </row>
    <row r="5" spans="1:7" ht="17.25" thickBot="1">
      <c r="A5" s="69" t="s">
        <v>138</v>
      </c>
      <c r="B5" s="126">
        <f>B6+B36+B62</f>
        <v>607974</v>
      </c>
      <c r="C5" s="126"/>
      <c r="D5" s="126">
        <f>D6+D36+D62</f>
        <v>384340</v>
      </c>
      <c r="E5" s="126"/>
      <c r="F5" s="126">
        <f>F6+F36+F62</f>
        <v>240188</v>
      </c>
      <c r="G5" s="126"/>
    </row>
    <row r="6" spans="1:7">
      <c r="A6" s="101" t="s">
        <v>366</v>
      </c>
      <c r="B6" s="166">
        <f>B7+B10+B13+B17+B26+B28+B32+B34</f>
        <v>305879</v>
      </c>
      <c r="C6" s="166"/>
      <c r="D6" s="166">
        <f>D7+D10+D13+D17+D26+D28+D32+D34</f>
        <v>169996</v>
      </c>
      <c r="E6" s="166"/>
      <c r="F6" s="166">
        <f>F7+F10+F13+F17+F26+F28+F32+F34</f>
        <v>135883</v>
      </c>
      <c r="G6" s="166"/>
    </row>
    <row r="7" spans="1:7">
      <c r="A7" s="77" t="s">
        <v>256</v>
      </c>
      <c r="B7" s="139">
        <f>SUM(B8:B9)</f>
        <v>7958</v>
      </c>
      <c r="C7" s="139"/>
      <c r="D7" s="139">
        <f>SUM(D8:D9)</f>
        <v>4541</v>
      </c>
      <c r="E7" s="139"/>
      <c r="F7" s="139">
        <f>SUM(F8:F9)</f>
        <v>3417</v>
      </c>
      <c r="G7" s="139"/>
    </row>
    <row r="8" spans="1:7">
      <c r="A8" s="78" t="s">
        <v>257</v>
      </c>
      <c r="B8" s="89">
        <f t="shared" ref="B8:B71" si="0">D8+F8</f>
        <v>2754</v>
      </c>
      <c r="C8" s="108">
        <f t="shared" ref="C8:C72" si="1">(B8/$B$5)*100</f>
        <v>0.45297989716665515</v>
      </c>
      <c r="D8" s="113">
        <v>1675</v>
      </c>
      <c r="E8" s="114">
        <v>60.82</v>
      </c>
      <c r="F8" s="113">
        <v>1079</v>
      </c>
      <c r="G8" s="117">
        <v>39.81</v>
      </c>
    </row>
    <row r="9" spans="1:7">
      <c r="A9" s="78" t="s">
        <v>258</v>
      </c>
      <c r="B9" s="89">
        <f t="shared" si="0"/>
        <v>5204</v>
      </c>
      <c r="C9" s="108">
        <f t="shared" si="1"/>
        <v>0.85595765608397734</v>
      </c>
      <c r="D9" s="113">
        <v>2866</v>
      </c>
      <c r="E9" s="114">
        <v>55.8</v>
      </c>
      <c r="F9" s="113">
        <v>2338</v>
      </c>
      <c r="G9" s="117">
        <v>44.92</v>
      </c>
    </row>
    <row r="10" spans="1:7">
      <c r="A10" s="77" t="s">
        <v>259</v>
      </c>
      <c r="B10" s="139">
        <f>SUM(B11:B12)</f>
        <v>5763</v>
      </c>
      <c r="C10" s="139"/>
      <c r="D10" s="139">
        <f>SUM(D11:D12)</f>
        <v>2305</v>
      </c>
      <c r="E10" s="139"/>
      <c r="F10" s="139">
        <f>SUM(F11:F12)</f>
        <v>3458</v>
      </c>
      <c r="G10" s="139"/>
    </row>
    <row r="11" spans="1:7">
      <c r="A11" s="78" t="s">
        <v>260</v>
      </c>
      <c r="B11" s="89">
        <f t="shared" si="0"/>
        <v>2657</v>
      </c>
      <c r="C11" s="108">
        <f t="shared" si="1"/>
        <v>0.43702526752788767</v>
      </c>
      <c r="D11" s="113">
        <v>1063</v>
      </c>
      <c r="E11" s="114">
        <v>40</v>
      </c>
      <c r="F11" s="113">
        <v>1594</v>
      </c>
      <c r="G11" s="117">
        <v>60</v>
      </c>
    </row>
    <row r="12" spans="1:7">
      <c r="A12" s="78" t="s">
        <v>261</v>
      </c>
      <c r="B12" s="89">
        <f t="shared" si="0"/>
        <v>3106</v>
      </c>
      <c r="C12" s="108">
        <f t="shared" si="1"/>
        <v>0.51087710987640922</v>
      </c>
      <c r="D12" s="113">
        <v>1242</v>
      </c>
      <c r="E12" s="114">
        <v>40</v>
      </c>
      <c r="F12" s="113">
        <v>1864</v>
      </c>
      <c r="G12" s="117">
        <v>60</v>
      </c>
    </row>
    <row r="13" spans="1:7">
      <c r="A13" s="77" t="s">
        <v>346</v>
      </c>
      <c r="B13" s="139">
        <f>SUM(B14:B16)</f>
        <v>61228</v>
      </c>
      <c r="C13" s="139"/>
      <c r="D13" s="139">
        <f>SUM(D14:D16)</f>
        <v>30391</v>
      </c>
      <c r="E13" s="139"/>
      <c r="F13" s="139">
        <f>SUM(F14:F16)</f>
        <v>30837</v>
      </c>
      <c r="G13" s="139"/>
    </row>
    <row r="14" spans="1:7">
      <c r="A14" s="78" t="s">
        <v>356</v>
      </c>
      <c r="B14" s="89">
        <f t="shared" si="0"/>
        <v>29500</v>
      </c>
      <c r="C14" s="108">
        <f t="shared" si="1"/>
        <v>4.852181178800409</v>
      </c>
      <c r="D14" s="113">
        <v>14600</v>
      </c>
      <c r="E14" s="114">
        <v>49</v>
      </c>
      <c r="F14" s="113">
        <v>14900</v>
      </c>
      <c r="G14" s="117">
        <v>51</v>
      </c>
    </row>
    <row r="15" spans="1:7">
      <c r="A15" s="78" t="s">
        <v>264</v>
      </c>
      <c r="B15" s="89">
        <f t="shared" si="0"/>
        <v>29120</v>
      </c>
      <c r="C15" s="108">
        <f t="shared" si="1"/>
        <v>4.7896785059887437</v>
      </c>
      <c r="D15" s="113">
        <v>14788</v>
      </c>
      <c r="E15" s="114">
        <v>50.78</v>
      </c>
      <c r="F15" s="113">
        <v>14332</v>
      </c>
      <c r="G15" s="117">
        <v>49.22</v>
      </c>
    </row>
    <row r="16" spans="1:7">
      <c r="A16" s="78" t="s">
        <v>265</v>
      </c>
      <c r="B16" s="89">
        <f t="shared" si="0"/>
        <v>2608</v>
      </c>
      <c r="C16" s="108">
        <f t="shared" si="1"/>
        <v>0.42896571234954123</v>
      </c>
      <c r="D16" s="113">
        <v>1003</v>
      </c>
      <c r="E16" s="114">
        <v>38.46</v>
      </c>
      <c r="F16" s="113">
        <v>1605</v>
      </c>
      <c r="G16" s="117">
        <v>61.54</v>
      </c>
    </row>
    <row r="17" spans="1:7">
      <c r="A17" s="77" t="s">
        <v>266</v>
      </c>
      <c r="B17" s="139">
        <f>SUM(B18:B25)</f>
        <v>138845</v>
      </c>
      <c r="C17" s="139"/>
      <c r="D17" s="139">
        <f>SUM(D18:D25)</f>
        <v>81512</v>
      </c>
      <c r="E17" s="139"/>
      <c r="F17" s="139">
        <f>SUM(F18:F25)</f>
        <v>57333</v>
      </c>
      <c r="G17" s="139"/>
    </row>
    <row r="18" spans="1:7">
      <c r="A18" s="78" t="s">
        <v>364</v>
      </c>
      <c r="B18" s="177">
        <f t="shared" si="0"/>
        <v>11747</v>
      </c>
      <c r="C18" s="108">
        <f t="shared" si="1"/>
        <v>1.9321549934701154</v>
      </c>
      <c r="D18" s="176">
        <f>2350+3780</f>
        <v>6130</v>
      </c>
      <c r="E18" s="114">
        <v>78.540000000000006</v>
      </c>
      <c r="F18" s="176">
        <f>3258+2359</f>
        <v>5617</v>
      </c>
      <c r="G18" s="117">
        <v>21.46</v>
      </c>
    </row>
    <row r="19" spans="1:7">
      <c r="A19" s="78" t="s">
        <v>267</v>
      </c>
      <c r="B19" s="89">
        <f t="shared" si="0"/>
        <v>21951</v>
      </c>
      <c r="C19" s="108">
        <f t="shared" si="1"/>
        <v>3.6105162391812806</v>
      </c>
      <c r="D19" s="113">
        <v>14764</v>
      </c>
      <c r="E19" s="114">
        <v>41.9</v>
      </c>
      <c r="F19" s="113">
        <v>7187</v>
      </c>
      <c r="G19" s="117">
        <v>58.1</v>
      </c>
    </row>
    <row r="20" spans="1:7">
      <c r="A20" s="78" t="s">
        <v>268</v>
      </c>
      <c r="B20" s="89">
        <f t="shared" si="0"/>
        <v>40132</v>
      </c>
      <c r="C20" s="108">
        <f t="shared" si="1"/>
        <v>6.6009401717836615</v>
      </c>
      <c r="D20" s="113">
        <v>21647</v>
      </c>
      <c r="E20" s="114">
        <v>61.6</v>
      </c>
      <c r="F20" s="113">
        <v>18485</v>
      </c>
      <c r="G20" s="117">
        <v>38.4</v>
      </c>
    </row>
    <row r="21" spans="1:7">
      <c r="A21" s="78" t="s">
        <v>269</v>
      </c>
      <c r="B21" s="89">
        <f t="shared" si="0"/>
        <v>10000</v>
      </c>
      <c r="C21" s="108">
        <f t="shared" si="1"/>
        <v>1.6448071792543761</v>
      </c>
      <c r="D21" s="113">
        <v>6500</v>
      </c>
      <c r="E21" s="114">
        <v>53.94</v>
      </c>
      <c r="F21" s="113">
        <v>3500</v>
      </c>
      <c r="G21" s="117">
        <v>46.06</v>
      </c>
    </row>
    <row r="22" spans="1:7">
      <c r="A22" s="78" t="s">
        <v>270</v>
      </c>
      <c r="B22" s="89">
        <f t="shared" si="0"/>
        <v>3680</v>
      </c>
      <c r="C22" s="108">
        <f t="shared" si="1"/>
        <v>0.6052890419656104</v>
      </c>
      <c r="D22" s="113">
        <v>1988</v>
      </c>
      <c r="E22" s="114">
        <v>65</v>
      </c>
      <c r="F22" s="113">
        <v>1692</v>
      </c>
      <c r="G22" s="117">
        <v>35</v>
      </c>
    </row>
    <row r="23" spans="1:7">
      <c r="A23" s="167" t="s">
        <v>271</v>
      </c>
      <c r="B23" s="177"/>
      <c r="C23" s="178"/>
      <c r="D23" s="179"/>
      <c r="E23" s="180"/>
      <c r="F23" s="179"/>
      <c r="G23" s="181"/>
    </row>
    <row r="24" spans="1:7">
      <c r="A24" s="78" t="s">
        <v>272</v>
      </c>
      <c r="B24" s="89">
        <f t="shared" si="0"/>
        <v>14035</v>
      </c>
      <c r="C24" s="108">
        <f t="shared" si="1"/>
        <v>2.3084868760835167</v>
      </c>
      <c r="D24" s="113">
        <v>8640</v>
      </c>
      <c r="E24" s="114">
        <v>61.56</v>
      </c>
      <c r="F24" s="113">
        <v>5395</v>
      </c>
      <c r="G24" s="117">
        <v>38.44</v>
      </c>
    </row>
    <row r="25" spans="1:7">
      <c r="A25" s="78" t="s">
        <v>273</v>
      </c>
      <c r="B25" s="89">
        <f t="shared" si="0"/>
        <v>37300</v>
      </c>
      <c r="C25" s="108">
        <f t="shared" si="1"/>
        <v>6.1351307786188229</v>
      </c>
      <c r="D25" s="113">
        <v>21843</v>
      </c>
      <c r="E25" s="114">
        <v>44.42</v>
      </c>
      <c r="F25" s="113">
        <v>15457</v>
      </c>
      <c r="G25" s="117">
        <v>55.58</v>
      </c>
    </row>
    <row r="26" spans="1:7">
      <c r="A26" s="77" t="s">
        <v>3</v>
      </c>
      <c r="B26" s="139">
        <f>SUM(B27)</f>
        <v>65800</v>
      </c>
      <c r="C26" s="139"/>
      <c r="D26" s="139">
        <f>SUM(D27)</f>
        <v>39414</v>
      </c>
      <c r="E26" s="139"/>
      <c r="F26" s="139">
        <f>SUM(F27)</f>
        <v>26386</v>
      </c>
      <c r="G26" s="139"/>
    </row>
    <row r="27" spans="1:7">
      <c r="A27" s="78" t="s">
        <v>274</v>
      </c>
      <c r="B27" s="89">
        <f t="shared" si="0"/>
        <v>65800</v>
      </c>
      <c r="C27" s="108">
        <f t="shared" si="1"/>
        <v>10.822831239493794</v>
      </c>
      <c r="D27" s="113">
        <v>39414</v>
      </c>
      <c r="E27" s="114">
        <v>59.9</v>
      </c>
      <c r="F27" s="113">
        <v>26386</v>
      </c>
      <c r="G27" s="117">
        <v>40.1</v>
      </c>
    </row>
    <row r="28" spans="1:7">
      <c r="A28" s="77" t="s">
        <v>4</v>
      </c>
      <c r="B28" s="139">
        <f>SUM(B29:B31)</f>
        <v>3043</v>
      </c>
      <c r="C28" s="139"/>
      <c r="D28" s="139">
        <f>SUM(D29:D31)</f>
        <v>1877</v>
      </c>
      <c r="E28" s="139"/>
      <c r="F28" s="139">
        <f>SUM(F29:F31)</f>
        <v>1166</v>
      </c>
      <c r="G28" s="139"/>
    </row>
    <row r="29" spans="1:7">
      <c r="A29" s="78" t="s">
        <v>275</v>
      </c>
      <c r="B29" s="89">
        <f t="shared" si="0"/>
        <v>1929</v>
      </c>
      <c r="C29" s="108">
        <f t="shared" si="1"/>
        <v>0.31728330487816914</v>
      </c>
      <c r="D29" s="113">
        <v>1002</v>
      </c>
      <c r="E29" s="114">
        <v>52</v>
      </c>
      <c r="F29" s="113">
        <v>927</v>
      </c>
      <c r="G29" s="117">
        <v>48</v>
      </c>
    </row>
    <row r="30" spans="1:7">
      <c r="A30" s="78" t="s">
        <v>276</v>
      </c>
      <c r="B30" s="89">
        <f t="shared" si="0"/>
        <v>665</v>
      </c>
      <c r="C30" s="108">
        <f t="shared" si="1"/>
        <v>0.10937967742041599</v>
      </c>
      <c r="D30" s="113">
        <v>455</v>
      </c>
      <c r="E30" s="114">
        <v>68.400000000000006</v>
      </c>
      <c r="F30" s="113">
        <v>210</v>
      </c>
      <c r="G30" s="117">
        <v>31.6</v>
      </c>
    </row>
    <row r="31" spans="1:7">
      <c r="A31" s="78" t="s">
        <v>277</v>
      </c>
      <c r="B31" s="89">
        <f t="shared" si="0"/>
        <v>449</v>
      </c>
      <c r="C31" s="108">
        <f t="shared" si="1"/>
        <v>7.385184234852149E-2</v>
      </c>
      <c r="D31" s="113">
        <v>420</v>
      </c>
      <c r="E31" s="114">
        <v>93.5</v>
      </c>
      <c r="F31" s="113">
        <v>29</v>
      </c>
      <c r="G31" s="117">
        <v>6.5</v>
      </c>
    </row>
    <row r="32" spans="1:7">
      <c r="A32" s="77" t="s">
        <v>5</v>
      </c>
      <c r="B32" s="139">
        <f>SUM(B33)</f>
        <v>751</v>
      </c>
      <c r="C32" s="139"/>
      <c r="D32" s="139">
        <f>SUM(D33)</f>
        <v>510</v>
      </c>
      <c r="E32" s="139"/>
      <c r="F32" s="139">
        <f>SUM(F33)</f>
        <v>241</v>
      </c>
      <c r="G32" s="139"/>
    </row>
    <row r="33" spans="1:7">
      <c r="A33" s="78" t="s">
        <v>278</v>
      </c>
      <c r="B33" s="89">
        <f t="shared" si="0"/>
        <v>751</v>
      </c>
      <c r="C33" s="108">
        <f t="shared" si="1"/>
        <v>0.12352501916200365</v>
      </c>
      <c r="D33" s="113">
        <v>510</v>
      </c>
      <c r="E33" s="114">
        <v>67.900000000000006</v>
      </c>
      <c r="F33" s="113">
        <v>241</v>
      </c>
      <c r="G33" s="117">
        <v>32.1</v>
      </c>
    </row>
    <row r="34" spans="1:7">
      <c r="A34" s="77" t="s">
        <v>279</v>
      </c>
      <c r="B34" s="139">
        <f>SUM(B35)</f>
        <v>22491</v>
      </c>
      <c r="C34" s="139"/>
      <c r="D34" s="139">
        <f>SUM(D35)</f>
        <v>9446</v>
      </c>
      <c r="E34" s="139"/>
      <c r="F34" s="139">
        <f>SUM(F35)</f>
        <v>13045</v>
      </c>
      <c r="G34" s="139"/>
    </row>
    <row r="35" spans="1:7">
      <c r="A35" s="78" t="s">
        <v>280</v>
      </c>
      <c r="B35" s="89">
        <f t="shared" si="0"/>
        <v>22491</v>
      </c>
      <c r="C35" s="108">
        <f t="shared" si="1"/>
        <v>3.6993358268610175</v>
      </c>
      <c r="D35" s="113">
        <v>9446</v>
      </c>
      <c r="E35" s="114">
        <v>42</v>
      </c>
      <c r="F35" s="113">
        <v>13045</v>
      </c>
      <c r="G35" s="117">
        <v>58</v>
      </c>
    </row>
    <row r="36" spans="1:7">
      <c r="A36" s="118" t="s">
        <v>281</v>
      </c>
      <c r="B36" s="163">
        <f>B37+B41+B46+B53+B56</f>
        <v>152756</v>
      </c>
      <c r="C36" s="163">
        <f>(B36/$B$5)*100</f>
        <v>25.125416547418144</v>
      </c>
      <c r="D36" s="163">
        <v>112883</v>
      </c>
      <c r="E36" s="164">
        <v>66.7</v>
      </c>
      <c r="F36" s="163">
        <v>56427</v>
      </c>
      <c r="G36" s="165">
        <v>33.299999999999997</v>
      </c>
    </row>
    <row r="37" spans="1:7">
      <c r="A37" s="77" t="s">
        <v>282</v>
      </c>
      <c r="B37" s="139">
        <f>SUM(B38:B40)</f>
        <v>7224</v>
      </c>
      <c r="C37" s="139"/>
      <c r="D37" s="139">
        <f>SUM(D38:D40)</f>
        <v>3917</v>
      </c>
      <c r="E37" s="139"/>
      <c r="F37" s="139">
        <f>SUM(F38:F40)</f>
        <v>3307</v>
      </c>
      <c r="G37" s="139"/>
    </row>
    <row r="38" spans="1:7">
      <c r="A38" s="78" t="s">
        <v>283</v>
      </c>
      <c r="B38" s="89">
        <f t="shared" si="0"/>
        <v>2324</v>
      </c>
      <c r="C38" s="108">
        <f t="shared" si="1"/>
        <v>0.38225318845871697</v>
      </c>
      <c r="D38" s="113">
        <v>1387</v>
      </c>
      <c r="E38" s="114">
        <v>59.68</v>
      </c>
      <c r="F38" s="114">
        <v>937</v>
      </c>
      <c r="G38" s="117">
        <v>40.32</v>
      </c>
    </row>
    <row r="39" spans="1:7">
      <c r="A39" s="78" t="s">
        <v>284</v>
      </c>
      <c r="B39" s="89">
        <f t="shared" si="0"/>
        <v>2401</v>
      </c>
      <c r="C39" s="108">
        <f t="shared" si="1"/>
        <v>0.39491820373897568</v>
      </c>
      <c r="D39" s="113">
        <v>1263</v>
      </c>
      <c r="E39" s="114">
        <v>52.6</v>
      </c>
      <c r="F39" s="113">
        <v>1138</v>
      </c>
      <c r="G39" s="117">
        <v>47.4</v>
      </c>
    </row>
    <row r="40" spans="1:7">
      <c r="A40" s="78" t="s">
        <v>285</v>
      </c>
      <c r="B40" s="89">
        <f t="shared" si="0"/>
        <v>2499</v>
      </c>
      <c r="C40" s="108">
        <f t="shared" si="1"/>
        <v>0.41103731409566863</v>
      </c>
      <c r="D40" s="113">
        <v>1267</v>
      </c>
      <c r="E40" s="114">
        <v>50.7</v>
      </c>
      <c r="F40" s="113">
        <v>1232</v>
      </c>
      <c r="G40" s="117">
        <v>49.3</v>
      </c>
    </row>
    <row r="41" spans="1:7">
      <c r="A41" s="77" t="s">
        <v>286</v>
      </c>
      <c r="B41" s="139">
        <f>SUM(B42:B45)</f>
        <v>53806</v>
      </c>
      <c r="C41" s="139"/>
      <c r="D41" s="139">
        <f>SUM(D42:D45)</f>
        <v>31501</v>
      </c>
      <c r="E41" s="139"/>
      <c r="F41" s="139">
        <f>SUM(F42:F45)</f>
        <v>22305</v>
      </c>
      <c r="G41" s="139"/>
    </row>
    <row r="42" spans="1:7">
      <c r="A42" s="78" t="s">
        <v>289</v>
      </c>
      <c r="B42" s="147">
        <f t="shared" si="0"/>
        <v>9979</v>
      </c>
      <c r="C42" s="148">
        <f>(B42/$B$5)*100</f>
        <v>1.641353084177942</v>
      </c>
      <c r="D42" s="147">
        <v>5782</v>
      </c>
      <c r="E42" s="149">
        <v>61</v>
      </c>
      <c r="F42" s="147">
        <v>4197</v>
      </c>
      <c r="G42" s="150">
        <v>39</v>
      </c>
    </row>
    <row r="43" spans="1:7">
      <c r="A43" s="78" t="s">
        <v>290</v>
      </c>
      <c r="B43" s="147">
        <f t="shared" si="0"/>
        <v>5122</v>
      </c>
      <c r="C43" s="148">
        <f t="shared" si="1"/>
        <v>0.84247023721409142</v>
      </c>
      <c r="D43" s="147">
        <v>3155</v>
      </c>
      <c r="E43" s="149">
        <v>61.63</v>
      </c>
      <c r="F43" s="147">
        <v>1967</v>
      </c>
      <c r="G43" s="150">
        <v>38.369999999999997</v>
      </c>
    </row>
    <row r="44" spans="1:7">
      <c r="A44" s="78" t="s">
        <v>357</v>
      </c>
      <c r="B44" s="147">
        <f t="shared" si="0"/>
        <v>30255</v>
      </c>
      <c r="C44" s="148">
        <f t="shared" si="1"/>
        <v>4.9763641208341145</v>
      </c>
      <c r="D44" s="147">
        <v>17235</v>
      </c>
      <c r="E44" s="149">
        <v>68</v>
      </c>
      <c r="F44" s="147">
        <v>13020</v>
      </c>
      <c r="G44" s="150">
        <v>32</v>
      </c>
    </row>
    <row r="45" spans="1:7">
      <c r="A45" s="78" t="s">
        <v>291</v>
      </c>
      <c r="B45" s="156">
        <f t="shared" si="0"/>
        <v>8450</v>
      </c>
      <c r="C45" s="157">
        <f t="shared" si="1"/>
        <v>1.3898620664699477</v>
      </c>
      <c r="D45" s="156">
        <v>5329</v>
      </c>
      <c r="E45" s="158">
        <v>63.07</v>
      </c>
      <c r="F45" s="156">
        <v>3121</v>
      </c>
      <c r="G45" s="159">
        <v>36.93</v>
      </c>
    </row>
    <row r="46" spans="1:7">
      <c r="A46" s="77" t="s">
        <v>292</v>
      </c>
      <c r="B46" s="139">
        <f>SUM(B47:B52)</f>
        <v>40715</v>
      </c>
      <c r="C46" s="139"/>
      <c r="D46" s="139">
        <f>SUM(D47:D52)</f>
        <v>26780</v>
      </c>
      <c r="E46" s="139"/>
      <c r="F46" s="139">
        <f>SUM(F47:F52)</f>
        <v>13935</v>
      </c>
      <c r="G46" s="139"/>
    </row>
    <row r="47" spans="1:7">
      <c r="A47" s="78" t="s">
        <v>293</v>
      </c>
      <c r="B47" s="147">
        <f t="shared" si="0"/>
        <v>6751</v>
      </c>
      <c r="C47" s="108">
        <f t="shared" si="1"/>
        <v>1.1104093267146291</v>
      </c>
      <c r="D47" s="147">
        <v>5028</v>
      </c>
      <c r="E47" s="114">
        <v>74.989999999999995</v>
      </c>
      <c r="F47" s="147">
        <v>1723</v>
      </c>
      <c r="G47" s="117">
        <v>25.01</v>
      </c>
    </row>
    <row r="48" spans="1:7">
      <c r="A48" s="78" t="s">
        <v>294</v>
      </c>
      <c r="B48" s="89">
        <f t="shared" si="0"/>
        <v>19334</v>
      </c>
      <c r="C48" s="108">
        <f>(B48/$B$5)*100</f>
        <v>3.1800702003704107</v>
      </c>
      <c r="D48" s="113">
        <v>13857</v>
      </c>
      <c r="E48" s="114">
        <v>71.67</v>
      </c>
      <c r="F48" s="113">
        <v>5477</v>
      </c>
      <c r="G48" s="117">
        <v>28.33</v>
      </c>
    </row>
    <row r="49" spans="1:7">
      <c r="A49" s="78" t="s">
        <v>295</v>
      </c>
      <c r="B49" s="147">
        <f t="shared" si="0"/>
        <v>2212</v>
      </c>
      <c r="C49" s="148">
        <f t="shared" si="1"/>
        <v>0.36383134805106798</v>
      </c>
      <c r="D49" s="149">
        <v>1128</v>
      </c>
      <c r="E49" s="149">
        <v>48.07</v>
      </c>
      <c r="F49" s="149">
        <v>1084</v>
      </c>
      <c r="G49" s="150">
        <v>51.93</v>
      </c>
    </row>
    <row r="50" spans="1:7">
      <c r="A50" s="78" t="s">
        <v>296</v>
      </c>
      <c r="B50" s="147">
        <f t="shared" si="0"/>
        <v>6836</v>
      </c>
      <c r="C50" s="148">
        <f t="shared" si="1"/>
        <v>1.1243901877382916</v>
      </c>
      <c r="D50" s="149">
        <v>3281</v>
      </c>
      <c r="E50" s="149">
        <v>58.07</v>
      </c>
      <c r="F50" s="149">
        <v>3555</v>
      </c>
      <c r="G50" s="150">
        <v>41.93</v>
      </c>
    </row>
    <row r="51" spans="1:7">
      <c r="A51" s="78" t="s">
        <v>297</v>
      </c>
      <c r="B51" s="147">
        <f t="shared" si="0"/>
        <v>1000</v>
      </c>
      <c r="C51" s="148">
        <f t="shared" si="1"/>
        <v>0.16448071792543759</v>
      </c>
      <c r="D51" s="149">
        <v>630</v>
      </c>
      <c r="E51" s="149">
        <v>49.12</v>
      </c>
      <c r="F51" s="149">
        <v>370</v>
      </c>
      <c r="G51" s="150">
        <v>50.9</v>
      </c>
    </row>
    <row r="52" spans="1:7">
      <c r="A52" s="78" t="s">
        <v>298</v>
      </c>
      <c r="B52" s="89">
        <f t="shared" si="0"/>
        <v>4582</v>
      </c>
      <c r="C52" s="108">
        <f t="shared" si="1"/>
        <v>0.75365064953435512</v>
      </c>
      <c r="D52" s="113">
        <v>2856</v>
      </c>
      <c r="E52" s="114">
        <v>62.33</v>
      </c>
      <c r="F52" s="113">
        <v>1726</v>
      </c>
      <c r="G52" s="117">
        <v>37.67</v>
      </c>
    </row>
    <row r="53" spans="1:7">
      <c r="A53" s="77" t="s">
        <v>299</v>
      </c>
      <c r="B53" s="139">
        <f>SUM(B54:B55)</f>
        <v>19121</v>
      </c>
      <c r="C53" s="139"/>
      <c r="D53" s="139">
        <f>SUM(D54:D55)</f>
        <v>10218</v>
      </c>
      <c r="E53" s="139"/>
      <c r="F53" s="139">
        <f>SUM(F54:F55)</f>
        <v>8903</v>
      </c>
      <c r="G53" s="139"/>
    </row>
    <row r="54" spans="1:7">
      <c r="A54" s="78" t="s">
        <v>300</v>
      </c>
      <c r="B54" s="147">
        <f t="shared" si="0"/>
        <v>18036</v>
      </c>
      <c r="C54" s="108">
        <f t="shared" si="1"/>
        <v>2.9665742285031929</v>
      </c>
      <c r="D54" s="113">
        <v>9512</v>
      </c>
      <c r="E54" s="114">
        <v>57.2</v>
      </c>
      <c r="F54" s="147">
        <v>8524</v>
      </c>
      <c r="G54" s="117">
        <v>42.79</v>
      </c>
    </row>
    <row r="55" spans="1:7">
      <c r="A55" s="78" t="s">
        <v>301</v>
      </c>
      <c r="B55" s="89">
        <f t="shared" si="0"/>
        <v>1085</v>
      </c>
      <c r="C55" s="108">
        <f t="shared" si="1"/>
        <v>0.17846157894909981</v>
      </c>
      <c r="D55" s="114">
        <v>706</v>
      </c>
      <c r="E55" s="114">
        <v>65.069999999999993</v>
      </c>
      <c r="F55" s="114">
        <v>379</v>
      </c>
      <c r="G55" s="117">
        <v>34.93</v>
      </c>
    </row>
    <row r="56" spans="1:7">
      <c r="A56" s="77" t="s">
        <v>302</v>
      </c>
      <c r="B56" s="139">
        <f>SUM(B57:B61)</f>
        <v>31890</v>
      </c>
      <c r="C56" s="139"/>
      <c r="D56" s="139">
        <f>SUM(D57:D61)</f>
        <v>24561</v>
      </c>
      <c r="E56" s="139"/>
      <c r="F56" s="139">
        <f>SUM(F57:F61)</f>
        <v>7329</v>
      </c>
      <c r="G56" s="139"/>
    </row>
    <row r="57" spans="1:7">
      <c r="A57" s="78" t="s">
        <v>303</v>
      </c>
      <c r="B57" s="89">
        <f t="shared" si="0"/>
        <v>7859</v>
      </c>
      <c r="C57" s="108">
        <f t="shared" si="1"/>
        <v>1.292653962176014</v>
      </c>
      <c r="D57" s="113">
        <v>4700</v>
      </c>
      <c r="E57" s="114">
        <v>59.8</v>
      </c>
      <c r="F57" s="113">
        <v>3159</v>
      </c>
      <c r="G57" s="117">
        <v>40.200000000000003</v>
      </c>
    </row>
    <row r="58" spans="1:7">
      <c r="A58" s="78" t="s">
        <v>304</v>
      </c>
      <c r="B58" s="89">
        <f t="shared" si="0"/>
        <v>9791</v>
      </c>
      <c r="C58" s="108">
        <f t="shared" si="1"/>
        <v>1.6104307092079595</v>
      </c>
      <c r="D58" s="113">
        <v>7138</v>
      </c>
      <c r="E58" s="114">
        <v>72.900000000000006</v>
      </c>
      <c r="F58" s="113">
        <v>2653</v>
      </c>
      <c r="G58" s="117">
        <v>27.1</v>
      </c>
    </row>
    <row r="59" spans="1:7">
      <c r="A59" s="78" t="s">
        <v>305</v>
      </c>
      <c r="B59" s="89">
        <f t="shared" si="0"/>
        <v>1297</v>
      </c>
      <c r="C59" s="108">
        <f t="shared" si="1"/>
        <v>0.21333149114929256</v>
      </c>
      <c r="D59" s="114">
        <v>577</v>
      </c>
      <c r="E59" s="114">
        <v>44.49</v>
      </c>
      <c r="F59" s="114">
        <v>720</v>
      </c>
      <c r="G59" s="117">
        <v>55.51</v>
      </c>
    </row>
    <row r="60" spans="1:7">
      <c r="A60" s="78" t="s">
        <v>306</v>
      </c>
      <c r="B60" s="89">
        <f t="shared" si="0"/>
        <v>645</v>
      </c>
      <c r="C60" s="108">
        <f t="shared" si="1"/>
        <v>0.10609006306190727</v>
      </c>
      <c r="D60" s="114">
        <v>331</v>
      </c>
      <c r="E60" s="114">
        <v>36.450000000000003</v>
      </c>
      <c r="F60" s="114">
        <v>314</v>
      </c>
      <c r="G60" s="117">
        <v>30.43</v>
      </c>
    </row>
    <row r="61" spans="1:7">
      <c r="A61" s="78" t="s">
        <v>358</v>
      </c>
      <c r="B61" s="147">
        <f t="shared" si="0"/>
        <v>12298</v>
      </c>
      <c r="C61" s="148">
        <f t="shared" si="1"/>
        <v>2.0227838690470317</v>
      </c>
      <c r="D61" s="147">
        <v>11815</v>
      </c>
      <c r="E61" s="149">
        <v>96.1</v>
      </c>
      <c r="F61" s="149">
        <v>483</v>
      </c>
      <c r="G61" s="150">
        <v>3.9</v>
      </c>
    </row>
    <row r="62" spans="1:7">
      <c r="A62" s="103" t="s">
        <v>308</v>
      </c>
      <c r="B62" s="163">
        <f>B63+B69+B75+B84</f>
        <v>149339</v>
      </c>
      <c r="C62" s="163"/>
      <c r="D62" s="163">
        <f>D63+D69+D75+D84</f>
        <v>101461</v>
      </c>
      <c r="E62" s="163"/>
      <c r="F62" s="163">
        <f>F63+F69+F75+F84</f>
        <v>47878</v>
      </c>
      <c r="G62" s="163"/>
    </row>
    <row r="63" spans="1:7">
      <c r="A63" s="77" t="s">
        <v>309</v>
      </c>
      <c r="B63" s="139">
        <f>SUM(B64:B68)</f>
        <v>15823</v>
      </c>
      <c r="C63" s="139"/>
      <c r="D63" s="139">
        <f>SUM(D64:D68)</f>
        <v>10703</v>
      </c>
      <c r="E63" s="139"/>
      <c r="F63" s="139">
        <f>SUM(F64:F68)</f>
        <v>5120</v>
      </c>
      <c r="G63" s="139"/>
    </row>
    <row r="64" spans="1:7">
      <c r="A64" s="78" t="s">
        <v>310</v>
      </c>
      <c r="B64" s="89">
        <f t="shared" si="0"/>
        <v>3552</v>
      </c>
      <c r="C64" s="108">
        <f t="shared" si="1"/>
        <v>0.58423551007115437</v>
      </c>
      <c r="D64" s="113">
        <v>2486</v>
      </c>
      <c r="E64" s="114">
        <v>69.989999999999995</v>
      </c>
      <c r="F64" s="113">
        <v>1066</v>
      </c>
      <c r="G64" s="117">
        <v>30.01</v>
      </c>
    </row>
    <row r="65" spans="1:7">
      <c r="A65" s="78" t="s">
        <v>311</v>
      </c>
      <c r="B65" s="89">
        <f t="shared" si="0"/>
        <v>8757</v>
      </c>
      <c r="C65" s="108">
        <f t="shared" si="1"/>
        <v>1.4403576468730572</v>
      </c>
      <c r="D65" s="113">
        <v>6130</v>
      </c>
      <c r="E65" s="114">
        <v>70</v>
      </c>
      <c r="F65" s="113">
        <v>2627</v>
      </c>
      <c r="G65" s="117">
        <v>30</v>
      </c>
    </row>
    <row r="66" spans="1:7">
      <c r="A66" s="78" t="s">
        <v>312</v>
      </c>
      <c r="B66" s="89">
        <f t="shared" si="0"/>
        <v>2397</v>
      </c>
      <c r="C66" s="108">
        <f t="shared" si="1"/>
        <v>0.39426028086727388</v>
      </c>
      <c r="D66" s="113">
        <v>1408</v>
      </c>
      <c r="E66" s="114">
        <v>59</v>
      </c>
      <c r="F66" s="114">
        <v>989</v>
      </c>
      <c r="G66" s="117">
        <v>41</v>
      </c>
    </row>
    <row r="67" spans="1:7">
      <c r="A67" s="78" t="s">
        <v>313</v>
      </c>
      <c r="B67" s="89">
        <f t="shared" si="0"/>
        <v>680</v>
      </c>
      <c r="C67" s="108">
        <f t="shared" si="1"/>
        <v>0.11184688818929756</v>
      </c>
      <c r="D67" s="114">
        <v>458</v>
      </c>
      <c r="E67" s="114">
        <v>67.349999999999994</v>
      </c>
      <c r="F67" s="114">
        <v>222</v>
      </c>
      <c r="G67" s="117">
        <v>32.65</v>
      </c>
    </row>
    <row r="68" spans="1:7">
      <c r="A68" s="78" t="s">
        <v>314</v>
      </c>
      <c r="B68" s="89">
        <f t="shared" si="0"/>
        <v>437</v>
      </c>
      <c r="C68" s="108">
        <f t="shared" si="1"/>
        <v>7.1878073733416231E-2</v>
      </c>
      <c r="D68" s="114">
        <v>221</v>
      </c>
      <c r="E68" s="114">
        <v>50.6</v>
      </c>
      <c r="F68" s="114">
        <v>216</v>
      </c>
      <c r="G68" s="117">
        <v>49.4</v>
      </c>
    </row>
    <row r="69" spans="1:7">
      <c r="A69" s="77" t="s">
        <v>341</v>
      </c>
      <c r="B69" s="139">
        <f>SUM(B70:B74)</f>
        <v>58857</v>
      </c>
      <c r="C69" s="139"/>
      <c r="D69" s="139">
        <f>SUM(D70:D74)</f>
        <v>34873</v>
      </c>
      <c r="E69" s="139"/>
      <c r="F69" s="139">
        <f>SUM(F70:F74)</f>
        <v>23984</v>
      </c>
      <c r="G69" s="139"/>
    </row>
    <row r="70" spans="1:7">
      <c r="A70" s="78" t="s">
        <v>316</v>
      </c>
      <c r="B70" s="89">
        <f t="shared" si="0"/>
        <v>5669</v>
      </c>
      <c r="C70" s="108">
        <f t="shared" si="1"/>
        <v>0.9324411899193058</v>
      </c>
      <c r="D70" s="113">
        <v>3031</v>
      </c>
      <c r="E70" s="114">
        <v>53.47</v>
      </c>
      <c r="F70" s="113">
        <v>2638</v>
      </c>
      <c r="G70" s="117">
        <v>46.53</v>
      </c>
    </row>
    <row r="71" spans="1:7">
      <c r="A71" s="78" t="s">
        <v>317</v>
      </c>
      <c r="B71" s="89">
        <f t="shared" si="0"/>
        <v>9156</v>
      </c>
      <c r="C71" s="108">
        <f>(B71/$B$5)*100</f>
        <v>1.5059854533253065</v>
      </c>
      <c r="D71" s="113">
        <v>6589</v>
      </c>
      <c r="E71" s="114">
        <v>72</v>
      </c>
      <c r="F71" s="113">
        <v>2567</v>
      </c>
      <c r="G71" s="117">
        <v>28</v>
      </c>
    </row>
    <row r="72" spans="1:7">
      <c r="A72" s="78" t="s">
        <v>318</v>
      </c>
      <c r="B72" s="89">
        <f t="shared" ref="B72:B87" si="2">D72+F72</f>
        <v>6000</v>
      </c>
      <c r="C72" s="108">
        <f t="shared" si="1"/>
        <v>0.98688430755262557</v>
      </c>
      <c r="D72" s="113">
        <v>3600</v>
      </c>
      <c r="E72" s="114">
        <v>60</v>
      </c>
      <c r="F72" s="113">
        <v>2400</v>
      </c>
      <c r="G72" s="117">
        <v>40</v>
      </c>
    </row>
    <row r="73" spans="1:7">
      <c r="A73" s="78" t="s">
        <v>320</v>
      </c>
      <c r="B73" s="89">
        <f t="shared" si="2"/>
        <v>20788</v>
      </c>
      <c r="C73" s="108">
        <f t="shared" ref="C73:C87" si="3">(B73/$B$5)*100</f>
        <v>3.4192251642339966</v>
      </c>
      <c r="D73" s="113">
        <v>11876</v>
      </c>
      <c r="E73" s="114">
        <v>58.45</v>
      </c>
      <c r="F73" s="113">
        <v>8912</v>
      </c>
      <c r="G73" s="117">
        <v>41.55</v>
      </c>
    </row>
    <row r="74" spans="1:7">
      <c r="A74" s="78" t="s">
        <v>321</v>
      </c>
      <c r="B74" s="89">
        <f t="shared" si="2"/>
        <v>17244</v>
      </c>
      <c r="C74" s="108">
        <f t="shared" si="3"/>
        <v>2.836305499906246</v>
      </c>
      <c r="D74" s="113">
        <v>9777</v>
      </c>
      <c r="E74" s="114">
        <v>56.69</v>
      </c>
      <c r="F74" s="113">
        <v>7467</v>
      </c>
      <c r="G74" s="117">
        <v>43.3</v>
      </c>
    </row>
    <row r="75" spans="1:7">
      <c r="A75" s="77" t="s">
        <v>322</v>
      </c>
      <c r="B75" s="139">
        <f>SUM(B76:B83)</f>
        <v>66360</v>
      </c>
      <c r="C75" s="139"/>
      <c r="D75" s="139">
        <f>SUM(D76:D83)</f>
        <v>50424</v>
      </c>
      <c r="E75" s="139"/>
      <c r="F75" s="139">
        <f>SUM(F76:F83)</f>
        <v>15936</v>
      </c>
      <c r="G75" s="139"/>
    </row>
    <row r="76" spans="1:7">
      <c r="A76" s="78" t="s">
        <v>325</v>
      </c>
      <c r="B76" s="89">
        <f t="shared" si="2"/>
        <v>4258</v>
      </c>
      <c r="C76" s="108">
        <f t="shared" si="3"/>
        <v>0.70035889692651332</v>
      </c>
      <c r="D76" s="113">
        <v>2920</v>
      </c>
      <c r="E76" s="114">
        <v>68.58</v>
      </c>
      <c r="F76" s="114">
        <v>1338</v>
      </c>
      <c r="G76" s="117">
        <v>31.42</v>
      </c>
    </row>
    <row r="77" spans="1:7">
      <c r="A77" s="78" t="s">
        <v>360</v>
      </c>
      <c r="B77" s="89">
        <f t="shared" si="2"/>
        <v>34805</v>
      </c>
      <c r="C77" s="108">
        <f t="shared" si="3"/>
        <v>5.7247513873948561</v>
      </c>
      <c r="D77" s="113">
        <v>28287</v>
      </c>
      <c r="E77" s="114">
        <v>81.27</v>
      </c>
      <c r="F77" s="114">
        <v>6518</v>
      </c>
      <c r="G77" s="117">
        <v>18.73</v>
      </c>
    </row>
    <row r="78" spans="1:7">
      <c r="A78" s="78" t="s">
        <v>326</v>
      </c>
      <c r="B78" s="89">
        <f t="shared" si="2"/>
        <v>808</v>
      </c>
      <c r="C78" s="108">
        <f t="shared" si="3"/>
        <v>0.13290042008375358</v>
      </c>
      <c r="D78" s="113">
        <v>578</v>
      </c>
      <c r="E78" s="114">
        <v>71.5</v>
      </c>
      <c r="F78" s="114">
        <v>230</v>
      </c>
      <c r="G78" s="117">
        <v>28.4</v>
      </c>
    </row>
    <row r="79" spans="1:7">
      <c r="A79" s="78" t="s">
        <v>327</v>
      </c>
      <c r="B79" s="89">
        <f t="shared" si="2"/>
        <v>16991</v>
      </c>
      <c r="C79" s="108">
        <f t="shared" si="3"/>
        <v>2.7946918782711103</v>
      </c>
      <c r="D79" s="113">
        <v>10121</v>
      </c>
      <c r="E79" s="114">
        <v>59.6</v>
      </c>
      <c r="F79" s="113">
        <v>6870</v>
      </c>
      <c r="G79" s="117">
        <v>40.4</v>
      </c>
    </row>
    <row r="80" spans="1:7">
      <c r="A80" s="78" t="s">
        <v>338</v>
      </c>
      <c r="B80" s="89">
        <f t="shared" si="2"/>
        <v>2380</v>
      </c>
      <c r="C80" s="108">
        <f t="shared" si="3"/>
        <v>0.3914641086625415</v>
      </c>
      <c r="D80" s="113">
        <v>1800</v>
      </c>
      <c r="E80" s="114">
        <v>75.599999999999994</v>
      </c>
      <c r="F80" s="114">
        <v>580</v>
      </c>
      <c r="G80" s="117">
        <v>24.4</v>
      </c>
    </row>
    <row r="81" spans="1:7">
      <c r="A81" s="78" t="s">
        <v>368</v>
      </c>
      <c r="B81" s="89">
        <f t="shared" si="2"/>
        <v>2235</v>
      </c>
      <c r="C81" s="108">
        <f t="shared" si="3"/>
        <v>0.36761440456335304</v>
      </c>
      <c r="D81" s="113">
        <v>2159</v>
      </c>
      <c r="E81" s="114">
        <v>97</v>
      </c>
      <c r="F81" s="114">
        <v>76</v>
      </c>
      <c r="G81" s="117">
        <v>3</v>
      </c>
    </row>
    <row r="82" spans="1:7">
      <c r="A82" s="78" t="s">
        <v>369</v>
      </c>
      <c r="B82" s="89">
        <f t="shared" si="2"/>
        <v>17</v>
      </c>
      <c r="C82" s="108">
        <f t="shared" si="3"/>
        <v>2.7961722047324393E-3</v>
      </c>
      <c r="D82" s="114">
        <v>11</v>
      </c>
      <c r="E82" s="114">
        <v>66.599999999999994</v>
      </c>
      <c r="F82" s="114">
        <v>6</v>
      </c>
      <c r="G82" s="117">
        <v>33.4</v>
      </c>
    </row>
    <row r="83" spans="1:7">
      <c r="A83" s="78" t="s">
        <v>328</v>
      </c>
      <c r="B83" s="89">
        <f t="shared" si="2"/>
        <v>4866</v>
      </c>
      <c r="C83" s="108">
        <f t="shared" si="3"/>
        <v>0.80036317342517938</v>
      </c>
      <c r="D83" s="113">
        <v>4548</v>
      </c>
      <c r="E83" s="114">
        <v>93.5</v>
      </c>
      <c r="F83" s="114">
        <v>318</v>
      </c>
      <c r="G83" s="117">
        <v>6.5</v>
      </c>
    </row>
    <row r="84" spans="1:7">
      <c r="A84" s="77" t="s">
        <v>329</v>
      </c>
      <c r="B84" s="139">
        <f>SUM(B85:B87)</f>
        <v>8299</v>
      </c>
      <c r="C84" s="139"/>
      <c r="D84" s="139">
        <f>SUM(D85:D87)</f>
        <v>5461</v>
      </c>
      <c r="E84" s="139"/>
      <c r="F84" s="139">
        <f>SUM(F85:F87)</f>
        <v>2838</v>
      </c>
      <c r="G84" s="139"/>
    </row>
    <row r="85" spans="1:7">
      <c r="A85" s="78" t="s">
        <v>330</v>
      </c>
      <c r="B85" s="89">
        <f t="shared" si="2"/>
        <v>2884</v>
      </c>
      <c r="C85" s="108">
        <f t="shared" si="3"/>
        <v>0.47436239049696205</v>
      </c>
      <c r="D85" s="113">
        <v>1722</v>
      </c>
      <c r="E85" s="114">
        <v>59.7</v>
      </c>
      <c r="F85" s="113">
        <v>1162</v>
      </c>
      <c r="G85" s="117">
        <v>40.299999999999997</v>
      </c>
    </row>
    <row r="86" spans="1:7">
      <c r="A86" s="78" t="s">
        <v>331</v>
      </c>
      <c r="B86" s="89">
        <f t="shared" si="2"/>
        <v>2867</v>
      </c>
      <c r="C86" s="108">
        <f t="shared" si="3"/>
        <v>0.47156621829222961</v>
      </c>
      <c r="D86" s="113">
        <v>2156</v>
      </c>
      <c r="E86" s="114">
        <v>64.3</v>
      </c>
      <c r="F86" s="113">
        <v>711</v>
      </c>
      <c r="G86" s="117">
        <v>23.7</v>
      </c>
    </row>
    <row r="87" spans="1:7">
      <c r="A87" s="78" t="s">
        <v>332</v>
      </c>
      <c r="B87" s="89">
        <f t="shared" si="2"/>
        <v>2548</v>
      </c>
      <c r="C87" s="108">
        <f t="shared" si="3"/>
        <v>0.41909686927401496</v>
      </c>
      <c r="D87" s="113">
        <v>1583</v>
      </c>
      <c r="E87" s="114">
        <v>62.13</v>
      </c>
      <c r="F87" s="114">
        <v>965</v>
      </c>
      <c r="G87" s="117">
        <v>37.869999999999997</v>
      </c>
    </row>
    <row r="88" spans="1:7" ht="17.25" thickBot="1">
      <c r="A88" s="85"/>
      <c r="B88" s="86"/>
      <c r="C88" s="120"/>
      <c r="D88" s="121"/>
      <c r="E88" s="121"/>
      <c r="F88" s="121"/>
      <c r="G88" s="122"/>
    </row>
    <row r="89" spans="1:7">
      <c r="A89" s="416" t="s">
        <v>6</v>
      </c>
      <c r="B89" s="416"/>
      <c r="C89" s="416"/>
      <c r="D89" s="416"/>
      <c r="E89" s="416"/>
      <c r="F89" s="416"/>
      <c r="G89" s="416"/>
    </row>
  </sheetData>
  <mergeCells count="7">
    <mergeCell ref="A89:G89"/>
    <mergeCell ref="A1:G1"/>
    <mergeCell ref="A2:F2"/>
    <mergeCell ref="A3:A4"/>
    <mergeCell ref="B3:C3"/>
    <mergeCell ref="D3:E3"/>
    <mergeCell ref="F3:G3"/>
  </mergeCells>
  <phoneticPr fontId="6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具名範圍</vt:lpstr>
      </vt:variant>
      <vt:variant>
        <vt:i4>20</vt:i4>
      </vt:variant>
    </vt:vector>
  </HeadingPairs>
  <TitlesOfParts>
    <vt:vector size="37" baseType="lpstr">
      <vt:lpstr>112年各產業園區</vt:lpstr>
      <vt:lpstr>111年各工業區</vt:lpstr>
      <vt:lpstr>110年各工業區</vt:lpstr>
      <vt:lpstr>109年各工業區 </vt:lpstr>
      <vt:lpstr>108年各工業區</vt:lpstr>
      <vt:lpstr>107年各工業區</vt:lpstr>
      <vt:lpstr>106年各工業區</vt:lpstr>
      <vt:lpstr>105年各工業區1</vt:lpstr>
      <vt:lpstr>104年各工業區</vt:lpstr>
      <vt:lpstr>103年各工業區</vt:lpstr>
      <vt:lpstr>102年各工業區</vt:lpstr>
      <vt:lpstr>101年各工業區</vt:lpstr>
      <vt:lpstr>100年各工業區</vt:lpstr>
      <vt:lpstr>99年各工業區</vt:lpstr>
      <vt:lpstr>98年各工業區</vt:lpstr>
      <vt:lpstr>97年各工業區</vt:lpstr>
      <vt:lpstr>96年各工業區</vt:lpstr>
      <vt:lpstr>'100年各工業區'!Print_Area</vt:lpstr>
      <vt:lpstr>'101年各工業區'!Print_Area</vt:lpstr>
      <vt:lpstr>'102年各工業區'!Print_Area</vt:lpstr>
      <vt:lpstr>'103年各工業區'!Print_Area</vt:lpstr>
      <vt:lpstr>'105年各工業區1'!Print_Area</vt:lpstr>
      <vt:lpstr>'106年各工業區'!Print_Area</vt:lpstr>
      <vt:lpstr>'109年各工業區 '!Print_Area</vt:lpstr>
      <vt:lpstr>'110年各工業區'!Print_Area</vt:lpstr>
      <vt:lpstr>'111年各工業區'!Print_Area</vt:lpstr>
      <vt:lpstr>'96年各工業區'!Print_Area</vt:lpstr>
      <vt:lpstr>'97年各工業區'!Print_Area</vt:lpstr>
      <vt:lpstr>'98年各工業區'!Print_Area</vt:lpstr>
      <vt:lpstr>'99年各工業區'!Print_Area</vt:lpstr>
      <vt:lpstr>'100年各工業區'!Print_Titles</vt:lpstr>
      <vt:lpstr>'101年各工業區'!Print_Titles</vt:lpstr>
      <vt:lpstr>'102年各工業區'!Print_Titles</vt:lpstr>
      <vt:lpstr>'103年各工業區'!Print_Titles</vt:lpstr>
      <vt:lpstr>'105年各工業區1'!Print_Titles</vt:lpstr>
      <vt:lpstr>'106年各工業區'!Print_Titles</vt:lpstr>
      <vt:lpstr>'99年各工業區'!Print_Titles</vt:lpstr>
    </vt:vector>
  </TitlesOfParts>
  <Company>TIER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吳同偉</cp:lastModifiedBy>
  <cp:lastPrinted>2023-06-21T06:02:27Z</cp:lastPrinted>
  <dcterms:created xsi:type="dcterms:W3CDTF">2008-07-15T03:25:34Z</dcterms:created>
  <dcterms:modified xsi:type="dcterms:W3CDTF">2024-07-29T03:35:29Z</dcterms:modified>
</cp:coreProperties>
</file>